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RAM/RAM/Jüri tn 12, Võru/Muudatus nr 6/"/>
    </mc:Choice>
  </mc:AlternateContent>
  <xr:revisionPtr revIDLastSave="649" documentId="8_{81D4B9A0-8E08-497E-A1E6-CB4CB82E985A}" xr6:coauthVersionLast="47" xr6:coauthVersionMax="47" xr10:uidLastSave="{0483B277-59DC-4FE5-9072-0277B03BC36B}"/>
  <bookViews>
    <workbookView xWindow="28680" yWindow="-120" windowWidth="29040" windowHeight="15840" xr2:uid="{00000000-000D-0000-FFFF-FFFF00000000}"/>
  </bookViews>
  <sheets>
    <sheet name="Lisa 3" sheetId="6" r:id="rId1"/>
    <sheet name="Abitabel" sheetId="9" r:id="rId2"/>
    <sheet name="Annuiteetgraafik BIL" sheetId="7" r:id="rId3"/>
    <sheet name="Annuiteetgraafik BIL_lisanduv" sheetId="11" r:id="rId4"/>
    <sheet name="Annuiteetgraafik BIL_lianduv2" sheetId="10" r:id="rId5"/>
    <sheet name="turupõhine (erasektor)" sheetId="2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6" l="1"/>
  <c r="A19" i="11"/>
  <c r="C19" i="11"/>
  <c r="D19" i="11" s="1"/>
  <c r="F19" i="11"/>
  <c r="E19" i="11" l="1"/>
  <c r="G19" i="11" s="1"/>
  <c r="A17" i="11" l="1"/>
  <c r="A18" i="11" s="1"/>
  <c r="D8" i="11"/>
  <c r="D9" i="11" s="1"/>
  <c r="M4" i="11"/>
  <c r="E10" i="11" s="1"/>
  <c r="E12" i="11" l="1"/>
  <c r="E11" i="11"/>
  <c r="F17" i="11" l="1"/>
  <c r="H14" i="9" s="1"/>
  <c r="C17" i="11"/>
  <c r="D17" i="11" l="1"/>
  <c r="E17" i="11" s="1"/>
  <c r="G17" i="11" s="1"/>
  <c r="C18" i="11" s="1"/>
  <c r="F18" i="11"/>
  <c r="D18" i="11" l="1"/>
  <c r="E18" i="11" s="1"/>
  <c r="G18" i="11" s="1"/>
  <c r="E23" i="6" l="1"/>
  <c r="E24" i="6"/>
  <c r="E25" i="6"/>
  <c r="E26" i="6"/>
  <c r="I16" i="9"/>
  <c r="J17" i="6"/>
  <c r="J16" i="6"/>
  <c r="J15" i="6"/>
  <c r="J14" i="6"/>
  <c r="G23" i="6"/>
  <c r="G24" i="6"/>
  <c r="G25" i="6"/>
  <c r="G26" i="6"/>
  <c r="G21" i="6"/>
  <c r="G14" i="6"/>
  <c r="G15" i="6"/>
  <c r="G16" i="6"/>
  <c r="G17" i="6"/>
  <c r="H27" i="6"/>
  <c r="R24" i="9"/>
  <c r="R25" i="9"/>
  <c r="R26" i="9"/>
  <c r="R27" i="9"/>
  <c r="R22" i="9"/>
  <c r="R17" i="9"/>
  <c r="R18" i="9"/>
  <c r="R16" i="9"/>
  <c r="K24" i="9"/>
  <c r="K25" i="9"/>
  <c r="K26" i="9"/>
  <c r="K27" i="9"/>
  <c r="K22" i="9"/>
  <c r="G14" i="9"/>
  <c r="K18" i="9"/>
  <c r="K17" i="9"/>
  <c r="K16" i="9"/>
  <c r="K14" i="9"/>
  <c r="G27" i="6" l="1"/>
  <c r="O15" i="9"/>
  <c r="P16" i="9"/>
  <c r="O16" i="9" s="1"/>
  <c r="P17" i="9"/>
  <c r="O17" i="9" s="1"/>
  <c r="P18" i="9"/>
  <c r="O18" i="9" s="1"/>
  <c r="P15" i="9"/>
  <c r="N24" i="9"/>
  <c r="P24" i="9" s="1"/>
  <c r="O24" i="9" s="1"/>
  <c r="N25" i="9"/>
  <c r="P25" i="9" s="1"/>
  <c r="O25" i="9" s="1"/>
  <c r="N26" i="9"/>
  <c r="P26" i="9" s="1"/>
  <c r="O26" i="9" s="1"/>
  <c r="N27" i="9"/>
  <c r="P27" i="9" s="1"/>
  <c r="O27" i="9" s="1"/>
  <c r="N22" i="9"/>
  <c r="P22" i="9" s="1"/>
  <c r="O22" i="9" s="1"/>
  <c r="N16" i="9"/>
  <c r="N17" i="9"/>
  <c r="N18" i="9"/>
  <c r="N15" i="9"/>
  <c r="L14" i="9"/>
  <c r="H24" i="9" l="1"/>
  <c r="H25" i="9"/>
  <c r="H26" i="9"/>
  <c r="H27" i="9"/>
  <c r="H22" i="9"/>
  <c r="H16" i="9"/>
  <c r="H17" i="9"/>
  <c r="H18" i="9"/>
  <c r="H15" i="9"/>
  <c r="Q18" i="9" l="1"/>
  <c r="Q16" i="9"/>
  <c r="R15" i="9"/>
  <c r="Q15" i="9" s="1"/>
  <c r="Q17" i="9"/>
  <c r="I8" i="9"/>
  <c r="J24" i="9"/>
  <c r="J25" i="9"/>
  <c r="J26" i="9"/>
  <c r="J27" i="9"/>
  <c r="J22" i="9"/>
  <c r="J16" i="9"/>
  <c r="J17" i="9"/>
  <c r="J18" i="9"/>
  <c r="I17" i="9" l="1"/>
  <c r="I18" i="9"/>
  <c r="I27" i="9"/>
  <c r="I22" i="9"/>
  <c r="I26" i="9"/>
  <c r="I24" i="9"/>
  <c r="I25" i="9"/>
  <c r="K28" i="9" l="1"/>
  <c r="L28" i="9"/>
  <c r="J28" i="9" l="1"/>
  <c r="N28" i="9"/>
  <c r="H28" i="9"/>
  <c r="A17" i="10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D8" i="10"/>
  <c r="D9" i="10" s="1"/>
  <c r="M4" i="10"/>
  <c r="E10" i="10" s="1"/>
  <c r="E11" i="10" s="1"/>
  <c r="H19" i="9" l="1"/>
  <c r="H30" i="9" s="1"/>
  <c r="H33" i="9" s="1"/>
  <c r="P28" i="9"/>
  <c r="O28" i="9"/>
  <c r="I28" i="9"/>
  <c r="M28" i="9"/>
  <c r="G28" i="9"/>
  <c r="G19" i="9"/>
  <c r="C17" i="10"/>
  <c r="E12" i="10"/>
  <c r="F17" i="10" s="1"/>
  <c r="R14" i="9" l="1"/>
  <c r="Q14" i="9" s="1"/>
  <c r="H31" i="9"/>
  <c r="G30" i="9"/>
  <c r="G31" i="9" s="1"/>
  <c r="F18" i="10"/>
  <c r="D17" i="10"/>
  <c r="E17" i="10" s="1"/>
  <c r="G17" i="10" s="1"/>
  <c r="C18" i="10" s="1"/>
  <c r="J21" i="6"/>
  <c r="E21" i="6"/>
  <c r="E14" i="6"/>
  <c r="E15" i="6"/>
  <c r="E16" i="6"/>
  <c r="E17" i="6"/>
  <c r="E13" i="6"/>
  <c r="J13" i="6" l="1"/>
  <c r="I13" i="6" s="1"/>
  <c r="H13" i="6"/>
  <c r="N14" i="9"/>
  <c r="P14" i="9"/>
  <c r="O14" i="9" s="1"/>
  <c r="D18" i="10"/>
  <c r="E18" i="10" s="1"/>
  <c r="G18" i="10" s="1"/>
  <c r="C19" i="10" s="1"/>
  <c r="F19" i="10"/>
  <c r="H18" i="6" l="1"/>
  <c r="H29" i="6" s="1"/>
  <c r="G13" i="6"/>
  <c r="G18" i="6" s="1"/>
  <c r="G29" i="6" s="1"/>
  <c r="G30" i="6" s="1"/>
  <c r="O19" i="9"/>
  <c r="O30" i="9" s="1"/>
  <c r="O31" i="9" s="1"/>
  <c r="P19" i="9"/>
  <c r="P30" i="9" s="1"/>
  <c r="M14" i="9"/>
  <c r="M19" i="9" s="1"/>
  <c r="M30" i="9" s="1"/>
  <c r="M31" i="9" s="1"/>
  <c r="N19" i="9"/>
  <c r="N30" i="9" s="1"/>
  <c r="D19" i="10"/>
  <c r="E19" i="10" s="1"/>
  <c r="G19" i="10" s="1"/>
  <c r="C20" i="10" s="1"/>
  <c r="F20" i="10"/>
  <c r="H32" i="6" l="1"/>
  <c r="H30" i="6"/>
  <c r="P33" i="9"/>
  <c r="P31" i="9"/>
  <c r="N31" i="9"/>
  <c r="N33" i="9"/>
  <c r="D20" i="10"/>
  <c r="E20" i="10" s="1"/>
  <c r="G20" i="10" s="1"/>
  <c r="C21" i="10" s="1"/>
  <c r="F21" i="10"/>
  <c r="F28" i="9"/>
  <c r="E27" i="9"/>
  <c r="E26" i="9"/>
  <c r="E25" i="9"/>
  <c r="E24" i="9"/>
  <c r="E22" i="9"/>
  <c r="E18" i="9"/>
  <c r="E17" i="9"/>
  <c r="E16" i="9"/>
  <c r="F15" i="9"/>
  <c r="J15" i="9" s="1"/>
  <c r="F14" i="9"/>
  <c r="J14" i="9" s="1"/>
  <c r="K19" i="9" l="1"/>
  <c r="K30" i="9" s="1"/>
  <c r="K31" i="9" s="1"/>
  <c r="L19" i="9"/>
  <c r="L30" i="9" s="1"/>
  <c r="I14" i="9"/>
  <c r="I19" i="9" s="1"/>
  <c r="I30" i="9" s="1"/>
  <c r="I31" i="9" s="1"/>
  <c r="J19" i="9"/>
  <c r="J30" i="9" s="1"/>
  <c r="J33" i="9" s="1"/>
  <c r="R19" i="9"/>
  <c r="E28" i="9"/>
  <c r="D21" i="10"/>
  <c r="E21" i="10" s="1"/>
  <c r="G21" i="10" s="1"/>
  <c r="C22" i="10" s="1"/>
  <c r="F22" i="10"/>
  <c r="E14" i="9"/>
  <c r="F19" i="9"/>
  <c r="F30" i="9" s="1"/>
  <c r="F33" i="9" s="1"/>
  <c r="J23" i="6"/>
  <c r="J24" i="6"/>
  <c r="J25" i="6"/>
  <c r="J26" i="6"/>
  <c r="I14" i="6"/>
  <c r="I15" i="6"/>
  <c r="I16" i="6"/>
  <c r="I17" i="6"/>
  <c r="I27" i="6"/>
  <c r="J27" i="6" l="1"/>
  <c r="L31" i="9"/>
  <c r="L33" i="9"/>
  <c r="J31" i="9"/>
  <c r="Q28" i="9"/>
  <c r="R28" i="9"/>
  <c r="D22" i="10"/>
  <c r="E22" i="10" s="1"/>
  <c r="G22" i="10" s="1"/>
  <c r="C23" i="10" s="1"/>
  <c r="F23" i="10"/>
  <c r="Q19" i="9"/>
  <c r="F31" i="9"/>
  <c r="E19" i="9"/>
  <c r="E30" i="9" s="1"/>
  <c r="E31" i="9" s="1"/>
  <c r="E32" i="9" s="1"/>
  <c r="I18" i="6"/>
  <c r="I29" i="6" s="1"/>
  <c r="I30" i="6" s="1"/>
  <c r="J18" i="6"/>
  <c r="J29" i="6" s="1"/>
  <c r="J30" i="6" s="1"/>
  <c r="L32" i="9" l="1"/>
  <c r="L34" i="9" s="1"/>
  <c r="K32" i="9"/>
  <c r="F32" i="9"/>
  <c r="F34" i="9" s="1"/>
  <c r="G32" i="9"/>
  <c r="D23" i="10"/>
  <c r="E23" i="10" s="1"/>
  <c r="G23" i="10" s="1"/>
  <c r="C24" i="10" s="1"/>
  <c r="F24" i="10"/>
  <c r="J32" i="6"/>
  <c r="O32" i="9" l="1"/>
  <c r="P32" i="9"/>
  <c r="P34" i="9" s="1"/>
  <c r="J32" i="9"/>
  <c r="J34" i="9" s="1"/>
  <c r="I32" i="9"/>
  <c r="H32" i="9"/>
  <c r="H34" i="9" s="1"/>
  <c r="N32" i="9"/>
  <c r="N34" i="9" s="1"/>
  <c r="M32" i="9"/>
  <c r="D24" i="10"/>
  <c r="E24" i="10" s="1"/>
  <c r="G24" i="10" s="1"/>
  <c r="C25" i="10" s="1"/>
  <c r="F25" i="10"/>
  <c r="D25" i="10" l="1"/>
  <c r="E25" i="10" s="1"/>
  <c r="G25" i="10" s="1"/>
  <c r="C26" i="10" s="1"/>
  <c r="F26" i="10"/>
  <c r="R30" i="9"/>
  <c r="R33" i="9" s="1"/>
  <c r="D26" i="10" l="1"/>
  <c r="E26" i="10" s="1"/>
  <c r="G26" i="10" s="1"/>
  <c r="C27" i="10" s="1"/>
  <c r="F27" i="10"/>
  <c r="R31" i="9"/>
  <c r="R32" i="9" s="1"/>
  <c r="R34" i="9" s="1"/>
  <c r="D27" i="10" l="1"/>
  <c r="E27" i="10" s="1"/>
  <c r="G27" i="10" s="1"/>
  <c r="C28" i="10" s="1"/>
  <c r="F28" i="10"/>
  <c r="F27" i="6"/>
  <c r="D18" i="7"/>
  <c r="D17" i="7"/>
  <c r="F17" i="7"/>
  <c r="D28" i="10" l="1"/>
  <c r="E28" i="10" s="1"/>
  <c r="G28" i="10" s="1"/>
  <c r="C29" i="10" s="1"/>
  <c r="F29" i="10"/>
  <c r="A17" i="7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D8" i="7"/>
  <c r="D9" i="7" s="1"/>
  <c r="M4" i="7"/>
  <c r="E10" i="7" s="1"/>
  <c r="E12" i="7" s="1"/>
  <c r="D29" i="10" l="1"/>
  <c r="E29" i="10" s="1"/>
  <c r="G29" i="10" s="1"/>
  <c r="C30" i="10" s="1"/>
  <c r="F30" i="10"/>
  <c r="E11" i="7"/>
  <c r="D30" i="10" l="1"/>
  <c r="E30" i="10" s="1"/>
  <c r="G30" i="10" s="1"/>
  <c r="C31" i="10" s="1"/>
  <c r="F31" i="10"/>
  <c r="E27" i="6"/>
  <c r="F18" i="6"/>
  <c r="F29" i="6" s="1"/>
  <c r="F32" i="6" s="1"/>
  <c r="C17" i="7"/>
  <c r="D31" i="10" l="1"/>
  <c r="E31" i="10" s="1"/>
  <c r="G31" i="10" s="1"/>
  <c r="F30" i="6"/>
  <c r="J31" i="6"/>
  <c r="J33" i="6" s="1"/>
  <c r="I31" i="6"/>
  <c r="E18" i="6"/>
  <c r="E29" i="6" s="1"/>
  <c r="E30" i="6" s="1"/>
  <c r="E31" i="6" s="1"/>
  <c r="E17" i="7"/>
  <c r="G17" i="7" s="1"/>
  <c r="C18" i="7" s="1"/>
  <c r="F18" i="7"/>
  <c r="E19" i="2"/>
  <c r="E29" i="2"/>
  <c r="F24" i="2"/>
  <c r="F25" i="2"/>
  <c r="F26" i="2"/>
  <c r="F27" i="2"/>
  <c r="F22" i="2"/>
  <c r="F13" i="2"/>
  <c r="F14" i="2"/>
  <c r="F15" i="2"/>
  <c r="F16" i="2"/>
  <c r="F17" i="2"/>
  <c r="F18" i="2"/>
  <c r="F12" i="2"/>
  <c r="F31" i="6" l="1"/>
  <c r="F33" i="6" s="1"/>
  <c r="G31" i="6"/>
  <c r="H31" i="6"/>
  <c r="H33" i="6" s="1"/>
  <c r="E18" i="7"/>
  <c r="G18" i="7" s="1"/>
  <c r="C19" i="7" s="1"/>
  <c r="D19" i="7" s="1"/>
  <c r="F19" i="7"/>
  <c r="E31" i="2"/>
  <c r="E32" i="2" s="1"/>
  <c r="E33" i="2" s="1"/>
  <c r="F29" i="2"/>
  <c r="F19" i="2"/>
  <c r="E19" i="7" l="1"/>
  <c r="G19" i="7" s="1"/>
  <c r="C20" i="7" s="1"/>
  <c r="D20" i="7" s="1"/>
  <c r="F20" i="7"/>
  <c r="F31" i="2"/>
  <c r="F34" i="2" s="1"/>
  <c r="E20" i="7" l="1"/>
  <c r="G20" i="7" s="1"/>
  <c r="C21" i="7" s="1"/>
  <c r="D21" i="7" s="1"/>
  <c r="F21" i="7"/>
  <c r="F32" i="2"/>
  <c r="F33" i="2" s="1"/>
  <c r="F35" i="2" s="1"/>
  <c r="E21" i="7" l="1"/>
  <c r="G21" i="7" s="1"/>
  <c r="C22" i="7" s="1"/>
  <c r="D22" i="7" s="1"/>
  <c r="F22" i="7"/>
  <c r="F23" i="7" l="1"/>
  <c r="E22" i="7"/>
  <c r="G22" i="7" s="1"/>
  <c r="C23" i="7" s="1"/>
  <c r="D23" i="7" s="1"/>
  <c r="E23" i="7" l="1"/>
  <c r="G23" i="7" s="1"/>
  <c r="C24" i="7" s="1"/>
  <c r="D24" i="7" s="1"/>
  <c r="F24" i="7"/>
  <c r="E24" i="7" l="1"/>
  <c r="G24" i="7" s="1"/>
  <c r="C25" i="7" s="1"/>
  <c r="D25" i="7" s="1"/>
  <c r="F25" i="7"/>
  <c r="E25" i="7" l="1"/>
  <c r="G25" i="7" s="1"/>
  <c r="C26" i="7" s="1"/>
  <c r="D26" i="7" s="1"/>
  <c r="F26" i="7"/>
  <c r="F27" i="7" s="1"/>
  <c r="F28" i="7" l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E26" i="7"/>
  <c r="G26" i="7" s="1"/>
  <c r="C27" i="7" s="1"/>
  <c r="D27" i="7" s="1"/>
  <c r="E27" i="7" l="1"/>
  <c r="G27" i="7" s="1"/>
  <c r="C28" i="7" s="1"/>
  <c r="D28" i="7" l="1"/>
  <c r="E28" i="7" s="1"/>
  <c r="G28" i="7" s="1"/>
  <c r="C29" i="7" s="1"/>
  <c r="D29" i="7" l="1"/>
  <c r="E29" i="7" s="1"/>
  <c r="G29" i="7" s="1"/>
  <c r="C30" i="7" s="1"/>
  <c r="D30" i="7" l="1"/>
  <c r="E30" i="7" s="1"/>
  <c r="G30" i="7" s="1"/>
  <c r="C31" i="7" s="1"/>
  <c r="D31" i="7" l="1"/>
  <c r="E31" i="7" s="1"/>
  <c r="G31" i="7" s="1"/>
  <c r="C32" i="7" s="1"/>
  <c r="D32" i="7" s="1"/>
  <c r="E32" i="7" s="1"/>
  <c r="G32" i="7" s="1"/>
  <c r="C33" i="7" s="1"/>
  <c r="D33" i="7" l="1"/>
  <c r="E33" i="7" s="1"/>
  <c r="G33" i="7" s="1"/>
  <c r="C34" i="7" s="1"/>
  <c r="D34" i="7" l="1"/>
  <c r="E34" i="7" s="1"/>
  <c r="G34" i="7" s="1"/>
  <c r="C35" i="7" s="1"/>
  <c r="D35" i="7" l="1"/>
  <c r="E35" i="7" s="1"/>
  <c r="G35" i="7" s="1"/>
  <c r="C36" i="7" s="1"/>
  <c r="D36" i="7" l="1"/>
  <c r="E36" i="7" s="1"/>
  <c r="G36" i="7" s="1"/>
  <c r="C37" i="7" s="1"/>
  <c r="D37" i="7" l="1"/>
  <c r="E37" i="7" s="1"/>
  <c r="G37" i="7" s="1"/>
  <c r="C38" i="7" s="1"/>
  <c r="D38" i="7" l="1"/>
  <c r="E38" i="7" s="1"/>
  <c r="G38" i="7" s="1"/>
  <c r="C39" i="7" s="1"/>
  <c r="D39" i="7" l="1"/>
  <c r="E39" i="7" s="1"/>
  <c r="G39" i="7" s="1"/>
  <c r="C40" i="7" s="1"/>
  <c r="D40" i="7" l="1"/>
  <c r="E40" i="7" s="1"/>
  <c r="G40" i="7" s="1"/>
  <c r="Q30" i="9" l="1"/>
  <c r="Q31" i="9" l="1"/>
  <c r="Q32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Siret Kuusik</author>
    <author>Ülle Tamm</author>
  </authors>
  <commentList>
    <comment ref="F21" authorId="0" shapeId="0" xr:uid="{00000000-0006-0000-0300-000001000000}">
      <text>
        <r>
          <rPr>
            <b/>
            <sz val="9"/>
            <color indexed="81"/>
            <rFont val="Segoe UI"/>
            <family val="2"/>
            <charset val="186"/>
          </rPr>
          <t>Siret Kuusik:</t>
        </r>
        <r>
          <rPr>
            <sz val="9"/>
            <color indexed="81"/>
            <rFont val="Segoe UI"/>
            <family val="2"/>
            <charset val="186"/>
          </rPr>
          <t xml:space="preserve">
Erasektorile pakkuda kõrvalteenuseid tegeliku tarbimise alusel, mitte fikseerituna.</t>
        </r>
      </text>
    </comment>
    <comment ref="G28" authorId="1" shapeId="0" xr:uid="{00000000-0006-0000-0300-000002000000}">
      <text>
        <r>
          <rPr>
            <b/>
            <sz val="9"/>
            <color indexed="81"/>
            <rFont val="Segoe UI"/>
            <family val="2"/>
            <charset val="186"/>
          </rPr>
          <t>Ülle Tamm:</t>
        </r>
        <r>
          <rPr>
            <sz val="9"/>
            <color indexed="81"/>
            <rFont val="Segoe UI"/>
            <family val="2"/>
            <charset val="186"/>
          </rPr>
          <t xml:space="preserve">
kui kõrvalteenuste tasud on fikseeritud, siis lisada ka vastav rida lisa 3-e. 
Erasektorlile üldjuhul fikseeritud kõrvalteenuste tasusid ei pakuta. </t>
        </r>
      </text>
    </comment>
  </commentList>
</comments>
</file>

<file path=xl/sharedStrings.xml><?xml version="1.0" encoding="utf-8"?>
<sst xmlns="http://schemas.openxmlformats.org/spreadsheetml/2006/main" count="305" uniqueCount="94">
  <si>
    <t>Lisa 3 üürilepingule nr Ü14250/18</t>
  </si>
  <si>
    <t>Üürnik</t>
  </si>
  <si>
    <t>Üüripinna aadress</t>
  </si>
  <si>
    <t>Võru maakond, Võru linn, Jüri tn 12</t>
  </si>
  <si>
    <t>Üüripind kokku (hooned)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</si>
  <si>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</si>
  <si>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m</t>
    </r>
    <r>
      <rPr>
        <vertAlign val="superscript"/>
        <sz val="11"/>
        <color indexed="8"/>
        <rFont val="Times New Roman"/>
        <family val="1"/>
        <charset val="186"/>
      </rPr>
      <t>2</t>
    </r>
  </si>
  <si>
    <t>Territoorium</t>
  </si>
  <si>
    <t xml:space="preserve">Üüriteenused ja üür  </t>
  </si>
  <si>
    <r>
      <t>EUR/m</t>
    </r>
    <r>
      <rPr>
        <b/>
        <vertAlign val="superscript"/>
        <sz val="11"/>
        <rFont val="Times New Roman"/>
        <family val="1"/>
      </rPr>
      <t>2</t>
    </r>
  </si>
  <si>
    <t>summa kuus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</si>
  <si>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</si>
  <si>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 xml:space="preserve">Muutmise alus </t>
  </si>
  <si>
    <t>Märkused</t>
  </si>
  <si>
    <t xml:space="preserve">Kapitalikomponent </t>
  </si>
  <si>
    <t>Ei indekseerita</t>
  </si>
  <si>
    <t xml:space="preserve">Remonttööd </t>
  </si>
  <si>
    <t>Kinnisvara haldamine (haldusteenus)</t>
  </si>
  <si>
    <t>Tehnohooldus</t>
  </si>
  <si>
    <t>Omanikukohustused</t>
  </si>
  <si>
    <t>ÜÜR KOKKU</t>
  </si>
  <si>
    <t>Kõrvalteenused ja kõrvalteenuste tasud</t>
  </si>
  <si>
    <t>Heakord</t>
  </si>
  <si>
    <t>Kõrvalteenuste eest tasumine tegeliku kulu alusel, esitatud kulude prognoos</t>
  </si>
  <si>
    <t>Tarbimisteenused</t>
  </si>
  <si>
    <t>Elektrienergia</t>
  </si>
  <si>
    <t>Teenuse hinna ja tarbimise muutus</t>
  </si>
  <si>
    <t>Küte (soojusenergia)</t>
  </si>
  <si>
    <t>Vesi ja kanalisatsioon</t>
  </si>
  <si>
    <t>Tugiteenused (710-720, 740)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</si>
  <si>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</si>
  <si>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</si>
  <si>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</si>
  <si>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</si>
  <si>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</si>
  <si>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ÜÜR JA KÕRVALTEENUSTE TASUD KOOS KÄIBEMAKSUGA (perioodil)</t>
  </si>
  <si>
    <t>Üürileandja:</t>
  </si>
  <si>
    <t>Üürnik:</t>
  </si>
  <si>
    <t>(allkirjastatud digitaalselt)</t>
  </si>
  <si>
    <t>Üüripind</t>
  </si>
  <si>
    <t>Kapitalikomponendi annuiteetmaksegraafik - Jüri 12, Võru linn</t>
  </si>
  <si>
    <t>Kokku:</t>
  </si>
  <si>
    <t>Maksete algus</t>
  </si>
  <si>
    <t>Maksete arv</t>
  </si>
  <si>
    <t>kuud</t>
  </si>
  <si>
    <t>Kinnistu jääkmaksumus</t>
  </si>
  <si>
    <t>EUR (km-ta)</t>
  </si>
  <si>
    <t>Üürniku osakaal</t>
  </si>
  <si>
    <t>Kapitali algväärtus</t>
  </si>
  <si>
    <t>Kapitali lõppväärtus</t>
  </si>
  <si>
    <t>Kapitali tulumäär 2017 II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</si>
  <si>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</si>
  <si>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</si>
  <si>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</si>
  <si>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</si>
  <si>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</si>
  <si>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</si>
  <si>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</si>
  <si>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Lisa 3 üürilepingule nr "number"</t>
  </si>
  <si>
    <t>Üür ja kõrvalteenuste tasu  01.01.201_ - 31.12.201_</t>
  </si>
  <si>
    <t>Amet</t>
  </si>
  <si>
    <t>maakond, vald, küla, aadress</t>
  </si>
  <si>
    <t>Üüripind (hooned)</t>
  </si>
  <si>
    <t>Netoüür</t>
  </si>
  <si>
    <r>
      <t>indekseerimine alates 01.01.</t>
    </r>
    <r>
      <rPr>
        <sz val="11"/>
        <color indexed="10"/>
        <rFont val="Times New Roman"/>
        <family val="1"/>
        <charset val="186"/>
      </rPr>
      <t>XX</t>
    </r>
    <r>
      <rPr>
        <sz val="11"/>
        <color indexed="8"/>
        <rFont val="Times New Roman"/>
        <family val="1"/>
      </rPr>
      <t>.a, 31.dets THI, max 3% aastas</t>
    </r>
  </si>
  <si>
    <t>Heakord (310, 320, 360)</t>
  </si>
  <si>
    <t>Tugiteenused (720)</t>
  </si>
  <si>
    <t>Heakord (330, 340, 350)</t>
  </si>
  <si>
    <t>teenuse hinna, tarbimise muutus</t>
  </si>
  <si>
    <t>Tugiteenused (710)</t>
  </si>
  <si>
    <t>Tüüptingimuste punktil 3.15.2 põhinev tasaarvestus</t>
  </si>
  <si>
    <t>RaM</t>
  </si>
  <si>
    <t>Rahandusministeerium</t>
  </si>
  <si>
    <t xml:space="preserve"> Indekseeritakse 31.dets THI, max 3%</t>
  </si>
  <si>
    <t>12 kuud</t>
  </si>
  <si>
    <t>Teenuse hinna muutus</t>
  </si>
  <si>
    <t>01.01.2024 - 31.12.2024</t>
  </si>
  <si>
    <t>Olemasolev pind lepingus</t>
  </si>
  <si>
    <t>Pind kokku</t>
  </si>
  <si>
    <t>Indekseerimine</t>
  </si>
  <si>
    <r>
      <t>EUR/m</t>
    </r>
    <r>
      <rPr>
        <b/>
        <vertAlign val="superscript"/>
        <sz val="11"/>
        <color theme="0" tint="-0.499984740745262"/>
        <rFont val="Times New Roman"/>
        <family val="1"/>
      </rPr>
      <t>2</t>
    </r>
  </si>
  <si>
    <r>
      <t>m</t>
    </r>
    <r>
      <rPr>
        <b/>
        <vertAlign val="superscript"/>
        <sz val="11"/>
        <color theme="0" tint="-0.499984740745262"/>
        <rFont val="Times New Roman"/>
        <family val="1"/>
      </rPr>
      <t>2</t>
    </r>
  </si>
  <si>
    <r>
      <t>m</t>
    </r>
    <r>
      <rPr>
        <vertAlign val="superscript"/>
        <sz val="11"/>
        <color theme="0" tint="-0.499984740745262"/>
        <rFont val="Times New Roman"/>
        <family val="1"/>
      </rPr>
      <t>2</t>
    </r>
  </si>
  <si>
    <t>Üür ja kõrvalteenuste tasu 01.09.2023 - 31.12.2024</t>
  </si>
  <si>
    <t>01.07.2023 - 31.12.2023</t>
  </si>
  <si>
    <t>Üür ja kõrvalteenuste tasu 01.07.2023 - 31.12.2024</t>
  </si>
  <si>
    <t>6 kuud</t>
  </si>
  <si>
    <t>01.10.2023 - 31.12.2023</t>
  </si>
  <si>
    <t>3 kuud</t>
  </si>
  <si>
    <t>Ruumist nr 81 loobumine</t>
  </si>
  <si>
    <t>Lisanduv pind (ruum nr 81)</t>
  </si>
  <si>
    <t>01.07.2023 - 30.09.2023</t>
  </si>
  <si>
    <t>Lisanduv pind (ruumid 67 ja 68)</t>
  </si>
  <si>
    <t>Kapitali tulumäär 2023 II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</si>
</sst>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00%"/>
    <numFmt numFmtId="166" formatCode="d&quot;.&quot;mm&quot;.&quot;yyyy"/>
    <numFmt numFmtId="167" formatCode="#,##0.00&quot; &quot;;[Red]&quot;-&quot;#,##0.00&quot; &quot;"/>
    <numFmt numFmtId="168" formatCode="0.0%"/>
  </numFmts>
  <fonts count="41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color indexed="10"/>
      <name val="Times New Roman"/>
      <family val="1"/>
      <charset val="186"/>
    </font>
    <font>
      <sz val="11"/>
      <name val="Calibri"/>
      <family val="2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b/>
      <vertAlign val="superscript"/>
      <sz val="11"/>
      <name val="Times New Roman"/>
      <family val="1"/>
    </font>
    <font>
      <sz val="11"/>
      <color theme="1" tint="0.499984740745262"/>
      <name val="Times New Roman"/>
      <family val="1"/>
    </font>
    <font>
      <b/>
      <vertAlign val="superscript"/>
      <sz val="11"/>
      <color theme="0" tint="-0.499984740745262"/>
      <name val="Times New Roman"/>
      <family val="1"/>
    </font>
    <font>
      <i/>
      <sz val="11"/>
      <color theme="0" tint="-0.499984740745262"/>
      <name val="Times New Roman"/>
      <family val="1"/>
      <charset val="186"/>
    </font>
    <font>
      <vertAlign val="superscript"/>
      <sz val="11"/>
      <color theme="0" tint="-0.499984740745262"/>
      <name val="Times New Roman"/>
      <family val="1"/>
    </font>
    <font>
      <sz val="11"/>
      <color theme="0" tint="-0.499984740745262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0" fillId="0" borderId="0"/>
    <xf numFmtId="0" fontId="10" fillId="0" borderId="0"/>
    <xf numFmtId="0" fontId="11" fillId="0" borderId="0"/>
    <xf numFmtId="0" fontId="8" fillId="0" borderId="0">
      <alignment vertical="center"/>
    </xf>
    <xf numFmtId="9" fontId="10" fillId="0" borderId="0" applyFont="0" applyFill="0" applyBorder="0" applyAlignment="0" applyProtection="0"/>
  </cellStyleXfs>
  <cellXfs count="236">
    <xf numFmtId="0" fontId="0" fillId="0" borderId="0" xfId="0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right"/>
    </xf>
    <xf numFmtId="0" fontId="2" fillId="0" borderId="1" xfId="0" applyFont="1" applyBorder="1"/>
    <xf numFmtId="0" fontId="15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15" fillId="0" borderId="1" xfId="0" applyFont="1" applyBorder="1"/>
    <xf numFmtId="0" fontId="15" fillId="0" borderId="0" xfId="0" applyFont="1"/>
    <xf numFmtId="0" fontId="15" fillId="2" borderId="2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3" fillId="0" borderId="1" xfId="0" applyFont="1" applyBorder="1"/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4" fontId="13" fillId="0" borderId="6" xfId="0" applyNumberFormat="1" applyFont="1" applyBorder="1" applyAlignment="1">
      <alignment wrapText="1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/>
    <xf numFmtId="4" fontId="2" fillId="2" borderId="7" xfId="0" applyNumberFormat="1" applyFont="1" applyFill="1" applyBorder="1" applyAlignment="1">
      <alignment horizontal="right"/>
    </xf>
    <xf numFmtId="0" fontId="13" fillId="2" borderId="5" xfId="0" applyFont="1" applyFill="1" applyBorder="1"/>
    <xf numFmtId="0" fontId="15" fillId="3" borderId="9" xfId="0" applyFont="1" applyFill="1" applyBorder="1" applyAlignment="1">
      <alignment horizontal="center"/>
    </xf>
    <xf numFmtId="0" fontId="15" fillId="3" borderId="0" xfId="0" applyFont="1" applyFill="1"/>
    <xf numFmtId="4" fontId="16" fillId="3" borderId="9" xfId="0" applyNumberFormat="1" applyFont="1" applyFill="1" applyBorder="1" applyAlignment="1">
      <alignment horizontal="right"/>
    </xf>
    <xf numFmtId="0" fontId="13" fillId="3" borderId="10" xfId="0" applyFont="1" applyFill="1" applyBorder="1"/>
    <xf numFmtId="0" fontId="15" fillId="2" borderId="7" xfId="0" applyFont="1" applyFill="1" applyBorder="1" applyAlignment="1">
      <alignment horizontal="left"/>
    </xf>
    <xf numFmtId="4" fontId="15" fillId="2" borderId="6" xfId="0" applyNumberFormat="1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4" fontId="13" fillId="3" borderId="6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center"/>
    </xf>
    <xf numFmtId="4" fontId="13" fillId="0" borderId="6" xfId="0" applyNumberFormat="1" applyFont="1" applyBorder="1"/>
    <xf numFmtId="4" fontId="13" fillId="0" borderId="5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 wrapText="1"/>
    </xf>
    <xf numFmtId="0" fontId="13" fillId="0" borderId="5" xfId="0" applyFont="1" applyBorder="1"/>
    <xf numFmtId="0" fontId="15" fillId="4" borderId="11" xfId="0" applyFont="1" applyFill="1" applyBorder="1" applyAlignment="1">
      <alignment horizontal="left"/>
    </xf>
    <xf numFmtId="0" fontId="15" fillId="4" borderId="12" xfId="0" applyFont="1" applyFill="1" applyBorder="1"/>
    <xf numFmtId="4" fontId="15" fillId="4" borderId="11" xfId="0" applyNumberFormat="1" applyFont="1" applyFill="1" applyBorder="1" applyAlignment="1">
      <alignment horizontal="right"/>
    </xf>
    <xf numFmtId="0" fontId="13" fillId="4" borderId="13" xfId="0" applyFont="1" applyFill="1" applyBorder="1"/>
    <xf numFmtId="0" fontId="15" fillId="0" borderId="0" xfId="0" applyFont="1" applyAlignment="1">
      <alignment horizontal="left"/>
    </xf>
    <xf numFmtId="4" fontId="15" fillId="0" borderId="9" xfId="0" applyNumberFormat="1" applyFont="1" applyBorder="1" applyAlignment="1">
      <alignment horizontal="right"/>
    </xf>
    <xf numFmtId="4" fontId="15" fillId="0" borderId="10" xfId="0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wrapText="1"/>
    </xf>
    <xf numFmtId="4" fontId="13" fillId="0" borderId="9" xfId="0" applyNumberFormat="1" applyFont="1" applyBorder="1"/>
    <xf numFmtId="9" fontId="2" fillId="0" borderId="0" xfId="0" applyNumberFormat="1" applyFont="1" applyAlignment="1">
      <alignment horizontal="left"/>
    </xf>
    <xf numFmtId="4" fontId="15" fillId="0" borderId="9" xfId="0" applyNumberFormat="1" applyFont="1" applyBorder="1"/>
    <xf numFmtId="3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4" fontId="15" fillId="0" borderId="14" xfId="0" applyNumberFormat="1" applyFont="1" applyBorder="1"/>
    <xf numFmtId="4" fontId="2" fillId="0" borderId="15" xfId="0" applyNumberFormat="1" applyFont="1" applyBorder="1"/>
    <xf numFmtId="3" fontId="2" fillId="0" borderId="0" xfId="0" applyNumberFormat="1" applyFont="1"/>
    <xf numFmtId="4" fontId="2" fillId="0" borderId="0" xfId="0" applyNumberFormat="1" applyFont="1"/>
    <xf numFmtId="0" fontId="13" fillId="0" borderId="16" xfId="0" applyFont="1" applyBorder="1"/>
    <xf numFmtId="0" fontId="15" fillId="2" borderId="17" xfId="0" applyFont="1" applyFill="1" applyBorder="1" applyAlignment="1">
      <alignment horizontal="center" wrapText="1"/>
    </xf>
    <xf numFmtId="4" fontId="15" fillId="2" borderId="18" xfId="0" applyNumberFormat="1" applyFont="1" applyFill="1" applyBorder="1" applyAlignment="1">
      <alignment horizontal="right"/>
    </xf>
    <xf numFmtId="4" fontId="15" fillId="4" borderId="19" xfId="0" applyNumberFormat="1" applyFont="1" applyFill="1" applyBorder="1" applyAlignment="1">
      <alignment horizontal="right"/>
    </xf>
    <xf numFmtId="0" fontId="15" fillId="2" borderId="20" xfId="0" applyFont="1" applyFill="1" applyBorder="1" applyAlignment="1">
      <alignment horizontal="center"/>
    </xf>
    <xf numFmtId="4" fontId="13" fillId="0" borderId="21" xfId="0" applyNumberFormat="1" applyFont="1" applyBorder="1" applyAlignment="1">
      <alignment wrapText="1"/>
    </xf>
    <xf numFmtId="4" fontId="15" fillId="2" borderId="5" xfId="0" applyNumberFormat="1" applyFont="1" applyFill="1" applyBorder="1" applyAlignment="1">
      <alignment horizontal="right"/>
    </xf>
    <xf numFmtId="4" fontId="15" fillId="4" borderId="13" xfId="0" applyNumberFormat="1" applyFont="1" applyFill="1" applyBorder="1" applyAlignment="1">
      <alignment horizontal="right"/>
    </xf>
    <xf numFmtId="0" fontId="13" fillId="0" borderId="7" xfId="0" applyFont="1" applyBorder="1" applyAlignment="1">
      <alignment horizontal="center"/>
    </xf>
    <xf numFmtId="0" fontId="15" fillId="2" borderId="22" xfId="0" applyFont="1" applyFill="1" applyBorder="1"/>
    <xf numFmtId="0" fontId="13" fillId="0" borderId="23" xfId="0" applyFont="1" applyBorder="1"/>
    <xf numFmtId="0" fontId="13" fillId="0" borderId="24" xfId="0" applyFont="1" applyBorder="1"/>
    <xf numFmtId="0" fontId="13" fillId="0" borderId="8" xfId="0" applyFont="1" applyBorder="1"/>
    <xf numFmtId="0" fontId="15" fillId="2" borderId="25" xfId="0" applyFont="1" applyFill="1" applyBorder="1" applyAlignment="1">
      <alignment horizontal="center"/>
    </xf>
    <xf numFmtId="4" fontId="15" fillId="3" borderId="5" xfId="0" applyNumberFormat="1" applyFont="1" applyFill="1" applyBorder="1" applyAlignment="1">
      <alignment horizontal="right"/>
    </xf>
    <xf numFmtId="0" fontId="15" fillId="2" borderId="26" xfId="0" applyFont="1" applyFill="1" applyBorder="1" applyAlignment="1">
      <alignment horizontal="center" wrapText="1"/>
    </xf>
    <xf numFmtId="4" fontId="15" fillId="3" borderId="6" xfId="0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/>
    <xf numFmtId="4" fontId="15" fillId="3" borderId="18" xfId="0" applyNumberFormat="1" applyFont="1" applyFill="1" applyBorder="1" applyAlignment="1">
      <alignment horizontal="right"/>
    </xf>
    <xf numFmtId="0" fontId="13" fillId="3" borderId="16" xfId="0" applyFont="1" applyFill="1" applyBorder="1"/>
    <xf numFmtId="0" fontId="13" fillId="3" borderId="8" xfId="0" applyFont="1" applyFill="1" applyBorder="1"/>
    <xf numFmtId="0" fontId="13" fillId="0" borderId="28" xfId="0" applyFont="1" applyBorder="1"/>
    <xf numFmtId="4" fontId="13" fillId="0" borderId="27" xfId="0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wrapText="1"/>
    </xf>
    <xf numFmtId="0" fontId="11" fillId="3" borderId="0" xfId="3" applyFill="1"/>
    <xf numFmtId="0" fontId="19" fillId="5" borderId="0" xfId="3" applyFont="1" applyFill="1" applyAlignment="1">
      <alignment horizontal="right"/>
    </xf>
    <xf numFmtId="0" fontId="5" fillId="5" borderId="0" xfId="3" applyFont="1" applyFill="1"/>
    <xf numFmtId="0" fontId="5" fillId="5" borderId="0" xfId="3" applyFont="1" applyFill="1" applyAlignment="1">
      <alignment horizontal="right"/>
    </xf>
    <xf numFmtId="0" fontId="20" fillId="5" borderId="0" xfId="3" applyFont="1" applyFill="1"/>
    <xf numFmtId="0" fontId="21" fillId="5" borderId="0" xfId="3" applyFont="1" applyFill="1"/>
    <xf numFmtId="4" fontId="11" fillId="5" borderId="0" xfId="3" applyNumberFormat="1" applyFill="1"/>
    <xf numFmtId="0" fontId="11" fillId="6" borderId="30" xfId="3" applyFill="1" applyBorder="1"/>
    <xf numFmtId="0" fontId="11" fillId="5" borderId="0" xfId="3" applyFill="1"/>
    <xf numFmtId="0" fontId="0" fillId="3" borderId="0" xfId="0" applyFill="1"/>
    <xf numFmtId="0" fontId="11" fillId="6" borderId="0" xfId="3" applyFill="1"/>
    <xf numFmtId="0" fontId="11" fillId="6" borderId="27" xfId="3" applyFill="1" applyBorder="1"/>
    <xf numFmtId="0" fontId="11" fillId="6" borderId="26" xfId="3" applyFill="1" applyBorder="1"/>
    <xf numFmtId="0" fontId="22" fillId="3" borderId="0" xfId="3" applyFont="1" applyFill="1"/>
    <xf numFmtId="165" fontId="11" fillId="6" borderId="0" xfId="3" applyNumberFormat="1" applyFill="1"/>
    <xf numFmtId="0" fontId="23" fillId="5" borderId="39" xfId="3" applyFont="1" applyFill="1" applyBorder="1" applyAlignment="1">
      <alignment horizontal="right"/>
    </xf>
    <xf numFmtId="166" fontId="24" fillId="5" borderId="0" xfId="3" applyNumberFormat="1" applyFont="1" applyFill="1"/>
    <xf numFmtId="167" fontId="11" fillId="5" borderId="0" xfId="3" applyNumberFormat="1" applyFill="1"/>
    <xf numFmtId="0" fontId="12" fillId="3" borderId="0" xfId="0" applyFont="1" applyFill="1" applyProtection="1">
      <protection hidden="1"/>
    </xf>
    <xf numFmtId="0" fontId="0" fillId="3" borderId="0" xfId="0" applyFill="1" applyProtection="1">
      <protection locked="0" hidden="1"/>
    </xf>
    <xf numFmtId="164" fontId="0" fillId="3" borderId="0" xfId="0" applyNumberFormat="1" applyFill="1" applyProtection="1">
      <protection hidden="1"/>
    </xf>
    <xf numFmtId="164" fontId="12" fillId="3" borderId="0" xfId="0" applyNumberFormat="1" applyFont="1" applyFill="1" applyProtection="1">
      <protection hidden="1"/>
    </xf>
    <xf numFmtId="0" fontId="25" fillId="7" borderId="0" xfId="0" applyFont="1" applyFill="1" applyProtection="1">
      <protection hidden="1"/>
    </xf>
    <xf numFmtId="0" fontId="0" fillId="7" borderId="0" xfId="0" applyFill="1"/>
    <xf numFmtId="0" fontId="25" fillId="7" borderId="0" xfId="0" applyFont="1" applyFill="1" applyProtection="1">
      <protection locked="0" hidden="1"/>
    </xf>
    <xf numFmtId="164" fontId="25" fillId="7" borderId="0" xfId="0" applyNumberFormat="1" applyFont="1" applyFill="1" applyProtection="1">
      <protection hidden="1"/>
    </xf>
    <xf numFmtId="0" fontId="12" fillId="7" borderId="0" xfId="0" applyFont="1" applyFill="1" applyProtection="1">
      <protection hidden="1"/>
    </xf>
    <xf numFmtId="164" fontId="12" fillId="7" borderId="0" xfId="0" applyNumberFormat="1" applyFont="1" applyFill="1" applyProtection="1">
      <protection hidden="1"/>
    </xf>
    <xf numFmtId="167" fontId="0" fillId="3" borderId="0" xfId="0" applyNumberFormat="1" applyFill="1"/>
    <xf numFmtId="2" fontId="0" fillId="3" borderId="0" xfId="0" applyNumberFormat="1" applyFill="1"/>
    <xf numFmtId="4" fontId="0" fillId="3" borderId="0" xfId="0" applyNumberFormat="1" applyFill="1"/>
    <xf numFmtId="0" fontId="13" fillId="0" borderId="29" xfId="0" applyFont="1" applyBorder="1"/>
    <xf numFmtId="0" fontId="5" fillId="6" borderId="31" xfId="3" applyFont="1" applyFill="1" applyBorder="1"/>
    <xf numFmtId="166" fontId="5" fillId="6" borderId="28" xfId="3" applyNumberFormat="1" applyFont="1" applyFill="1" applyBorder="1"/>
    <xf numFmtId="0" fontId="26" fillId="3" borderId="28" xfId="0" applyFont="1" applyFill="1" applyBorder="1"/>
    <xf numFmtId="0" fontId="5" fillId="5" borderId="28" xfId="3" applyFont="1" applyFill="1" applyBorder="1"/>
    <xf numFmtId="0" fontId="5" fillId="6" borderId="32" xfId="3" applyFont="1" applyFill="1" applyBorder="1"/>
    <xf numFmtId="168" fontId="10" fillId="7" borderId="0" xfId="5" applyNumberFormat="1" applyFill="1"/>
    <xf numFmtId="0" fontId="26" fillId="3" borderId="0" xfId="0" applyFont="1" applyFill="1"/>
    <xf numFmtId="0" fontId="5" fillId="6" borderId="0" xfId="3" applyFont="1" applyFill="1"/>
    <xf numFmtId="166" fontId="26" fillId="3" borderId="0" xfId="0" applyNumberFormat="1" applyFont="1" applyFill="1"/>
    <xf numFmtId="3" fontId="5" fillId="6" borderId="0" xfId="3" applyNumberFormat="1" applyFont="1" applyFill="1"/>
    <xf numFmtId="10" fontId="5" fillId="6" borderId="0" xfId="5" applyNumberFormat="1" applyFont="1" applyFill="1"/>
    <xf numFmtId="4" fontId="5" fillId="6" borderId="0" xfId="3" applyNumberFormat="1" applyFont="1" applyFill="1"/>
    <xf numFmtId="0" fontId="5" fillId="6" borderId="24" xfId="3" applyFont="1" applyFill="1" applyBorder="1"/>
    <xf numFmtId="0" fontId="5" fillId="5" borderId="33" xfId="3" applyFont="1" applyFill="1" applyBorder="1"/>
    <xf numFmtId="0" fontId="26" fillId="3" borderId="33" xfId="0" applyFont="1" applyFill="1" applyBorder="1"/>
    <xf numFmtId="165" fontId="5" fillId="6" borderId="33" xfId="3" applyNumberFormat="1" applyFont="1" applyFill="1" applyBorder="1"/>
    <xf numFmtId="3" fontId="0" fillId="3" borderId="0" xfId="0" applyNumberFormat="1" applyFill="1"/>
    <xf numFmtId="3" fontId="11" fillId="6" borderId="0" xfId="3" applyNumberFormat="1" applyFill="1"/>
    <xf numFmtId="4" fontId="9" fillId="0" borderId="6" xfId="0" applyNumberFormat="1" applyFont="1" applyBorder="1" applyAlignment="1">
      <alignment horizontal="right" wrapText="1"/>
    </xf>
    <xf numFmtId="0" fontId="28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17" fillId="0" borderId="1" xfId="0" applyFont="1" applyBorder="1" applyAlignment="1">
      <alignment horizontal="right"/>
    </xf>
    <xf numFmtId="3" fontId="17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left"/>
    </xf>
    <xf numFmtId="3" fontId="31" fillId="0" borderId="0" xfId="0" applyNumberFormat="1" applyFont="1"/>
    <xf numFmtId="4" fontId="31" fillId="0" borderId="0" xfId="0" applyNumberFormat="1" applyFont="1"/>
    <xf numFmtId="4" fontId="33" fillId="3" borderId="21" xfId="0" applyNumberFormat="1" applyFont="1" applyFill="1" applyBorder="1" applyAlignment="1">
      <alignment vertical="center" wrapText="1"/>
    </xf>
    <xf numFmtId="4" fontId="34" fillId="4" borderId="14" xfId="0" applyNumberFormat="1" applyFont="1" applyFill="1" applyBorder="1" applyAlignment="1">
      <alignment horizontal="right"/>
    </xf>
    <xf numFmtId="4" fontId="34" fillId="4" borderId="15" xfId="0" applyNumberFormat="1" applyFont="1" applyFill="1" applyBorder="1" applyAlignment="1">
      <alignment horizontal="right"/>
    </xf>
    <xf numFmtId="4" fontId="13" fillId="0" borderId="26" xfId="0" applyNumberFormat="1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4" fontId="9" fillId="0" borderId="21" xfId="0" applyNumberFormat="1" applyFont="1" applyBorder="1" applyAlignment="1">
      <alignment wrapText="1"/>
    </xf>
    <xf numFmtId="4" fontId="2" fillId="2" borderId="5" xfId="0" applyNumberFormat="1" applyFont="1" applyFill="1" applyBorder="1" applyAlignment="1">
      <alignment horizontal="right"/>
    </xf>
    <xf numFmtId="4" fontId="2" fillId="3" borderId="9" xfId="0" applyNumberFormat="1" applyFont="1" applyFill="1" applyBorder="1" applyAlignment="1">
      <alignment horizontal="right"/>
    </xf>
    <xf numFmtId="4" fontId="2" fillId="3" borderId="5" xfId="0" applyNumberFormat="1" applyFont="1" applyFill="1" applyBorder="1" applyAlignment="1">
      <alignment horizontal="right"/>
    </xf>
    <xf numFmtId="4" fontId="2" fillId="2" borderId="6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4" fontId="2" fillId="0" borderId="9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14" xfId="0" applyNumberFormat="1" applyFont="1" applyBorder="1"/>
    <xf numFmtId="0" fontId="17" fillId="0" borderId="1" xfId="0" applyFont="1" applyBorder="1"/>
    <xf numFmtId="4" fontId="36" fillId="3" borderId="6" xfId="0" applyNumberFormat="1" applyFont="1" applyFill="1" applyBorder="1" applyAlignment="1">
      <alignment vertical="center" wrapText="1"/>
    </xf>
    <xf numFmtId="4" fontId="9" fillId="8" borderId="6" xfId="0" applyNumberFormat="1" applyFont="1" applyFill="1" applyBorder="1" applyAlignment="1">
      <alignment horizontal="right" wrapText="1"/>
    </xf>
    <xf numFmtId="4" fontId="9" fillId="8" borderId="21" xfId="0" applyNumberFormat="1" applyFont="1" applyFill="1" applyBorder="1" applyAlignment="1">
      <alignment wrapText="1"/>
    </xf>
    <xf numFmtId="4" fontId="36" fillId="8" borderId="6" xfId="0" applyNumberFormat="1" applyFont="1" applyFill="1" applyBorder="1" applyAlignment="1">
      <alignment vertical="center" wrapText="1"/>
    </xf>
    <xf numFmtId="4" fontId="33" fillId="8" borderId="21" xfId="0" applyNumberFormat="1" applyFont="1" applyFill="1" applyBorder="1" applyAlignment="1">
      <alignment vertical="center" wrapText="1"/>
    </xf>
    <xf numFmtId="4" fontId="2" fillId="8" borderId="9" xfId="0" applyNumberFormat="1" applyFont="1" applyFill="1" applyBorder="1" applyAlignment="1">
      <alignment horizontal="right"/>
    </xf>
    <xf numFmtId="4" fontId="2" fillId="8" borderId="10" xfId="0" applyNumberFormat="1" applyFont="1" applyFill="1" applyBorder="1" applyAlignment="1">
      <alignment horizontal="right"/>
    </xf>
    <xf numFmtId="4" fontId="9" fillId="8" borderId="9" xfId="0" applyNumberFormat="1" applyFont="1" applyFill="1" applyBorder="1" applyAlignment="1">
      <alignment horizontal="right"/>
    </xf>
    <xf numFmtId="4" fontId="2" fillId="8" borderId="9" xfId="0" applyNumberFormat="1" applyFont="1" applyFill="1" applyBorder="1"/>
    <xf numFmtId="4" fontId="2" fillId="8" borderId="14" xfId="0" applyNumberFormat="1" applyFont="1" applyFill="1" applyBorder="1"/>
    <xf numFmtId="4" fontId="2" fillId="8" borderId="15" xfId="0" applyNumberFormat="1" applyFont="1" applyFill="1" applyBorder="1"/>
    <xf numFmtId="4" fontId="2" fillId="8" borderId="5" xfId="0" applyNumberFormat="1" applyFont="1" applyFill="1" applyBorder="1" applyAlignment="1">
      <alignment horizontal="right"/>
    </xf>
    <xf numFmtId="2" fontId="0" fillId="0" borderId="0" xfId="0" applyNumberFormat="1"/>
    <xf numFmtId="4" fontId="0" fillId="0" borderId="0" xfId="0" applyNumberFormat="1"/>
    <xf numFmtId="4" fontId="12" fillId="0" borderId="0" xfId="0" applyNumberFormat="1" applyFont="1"/>
    <xf numFmtId="0" fontId="34" fillId="2" borderId="3" xfId="0" applyFont="1" applyFill="1" applyBorder="1" applyAlignment="1">
      <alignment horizontal="center"/>
    </xf>
    <xf numFmtId="0" fontId="34" fillId="2" borderId="20" xfId="0" applyFont="1" applyFill="1" applyBorder="1" applyAlignment="1">
      <alignment horizontal="center"/>
    </xf>
    <xf numFmtId="4" fontId="33" fillId="0" borderId="6" xfId="0" applyNumberFormat="1" applyFont="1" applyBorder="1" applyAlignment="1">
      <alignment horizontal="right" wrapText="1"/>
    </xf>
    <xf numFmtId="4" fontId="33" fillId="0" borderId="21" xfId="0" applyNumberFormat="1" applyFont="1" applyBorder="1" applyAlignment="1">
      <alignment wrapText="1"/>
    </xf>
    <xf numFmtId="4" fontId="34" fillId="2" borderId="7" xfId="0" applyNumberFormat="1" applyFont="1" applyFill="1" applyBorder="1" applyAlignment="1">
      <alignment horizontal="right"/>
    </xf>
    <xf numFmtId="4" fontId="34" fillId="2" borderId="5" xfId="0" applyNumberFormat="1" applyFont="1" applyFill="1" applyBorder="1" applyAlignment="1">
      <alignment horizontal="right"/>
    </xf>
    <xf numFmtId="4" fontId="34" fillId="3" borderId="9" xfId="0" applyNumberFormat="1" applyFont="1" applyFill="1" applyBorder="1" applyAlignment="1">
      <alignment horizontal="right"/>
    </xf>
    <xf numFmtId="4" fontId="34" fillId="3" borderId="5" xfId="0" applyNumberFormat="1" applyFont="1" applyFill="1" applyBorder="1" applyAlignment="1">
      <alignment horizontal="right"/>
    </xf>
    <xf numFmtId="4" fontId="34" fillId="2" borderId="6" xfId="0" applyNumberFormat="1" applyFont="1" applyFill="1" applyBorder="1" applyAlignment="1">
      <alignment horizontal="center"/>
    </xf>
    <xf numFmtId="0" fontId="34" fillId="2" borderId="25" xfId="0" applyFont="1" applyFill="1" applyBorder="1" applyAlignment="1">
      <alignment horizontal="center"/>
    </xf>
    <xf numFmtId="4" fontId="33" fillId="3" borderId="6" xfId="0" applyNumberFormat="1" applyFont="1" applyFill="1" applyBorder="1" applyAlignment="1">
      <alignment vertical="center" wrapText="1"/>
    </xf>
    <xf numFmtId="4" fontId="34" fillId="0" borderId="9" xfId="0" applyNumberFormat="1" applyFont="1" applyBorder="1" applyAlignment="1">
      <alignment horizontal="right"/>
    </xf>
    <xf numFmtId="4" fontId="34" fillId="0" borderId="10" xfId="0" applyNumberFormat="1" applyFont="1" applyBorder="1" applyAlignment="1">
      <alignment horizontal="right"/>
    </xf>
    <xf numFmtId="4" fontId="33" fillId="0" borderId="9" xfId="0" applyNumberFormat="1" applyFont="1" applyBorder="1" applyAlignment="1">
      <alignment horizontal="right"/>
    </xf>
    <xf numFmtId="4" fontId="34" fillId="0" borderId="9" xfId="0" applyNumberFormat="1" applyFont="1" applyBorder="1"/>
    <xf numFmtId="4" fontId="34" fillId="0" borderId="14" xfId="0" applyNumberFormat="1" applyFont="1" applyBorder="1"/>
    <xf numFmtId="4" fontId="34" fillId="0" borderId="15" xfId="0" applyNumberFormat="1" applyFont="1" applyBorder="1"/>
    <xf numFmtId="164" fontId="34" fillId="0" borderId="1" xfId="0" applyNumberFormat="1" applyFont="1" applyBorder="1" applyAlignment="1">
      <alignment horizontal="right"/>
    </xf>
    <xf numFmtId="0" fontId="34" fillId="0" borderId="1" xfId="0" applyFont="1" applyBorder="1"/>
    <xf numFmtId="164" fontId="33" fillId="0" borderId="1" xfId="0" applyNumberFormat="1" applyFont="1" applyBorder="1" applyAlignment="1">
      <alignment horizontal="right"/>
    </xf>
    <xf numFmtId="0" fontId="33" fillId="0" borderId="1" xfId="0" applyFont="1" applyBorder="1"/>
    <xf numFmtId="164" fontId="2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4" fontId="9" fillId="3" borderId="6" xfId="0" applyNumberFormat="1" applyFont="1" applyFill="1" applyBorder="1" applyAlignment="1">
      <alignment horizontal="right" wrapText="1"/>
    </xf>
    <xf numFmtId="4" fontId="9" fillId="3" borderId="21" xfId="0" applyNumberFormat="1" applyFont="1" applyFill="1" applyBorder="1" applyAlignment="1">
      <alignment wrapText="1"/>
    </xf>
    <xf numFmtId="10" fontId="10" fillId="7" borderId="0" xfId="5" applyNumberFormat="1" applyFill="1"/>
    <xf numFmtId="168" fontId="5" fillId="6" borderId="33" xfId="3" applyNumberFormat="1" applyFont="1" applyFill="1" applyBorder="1"/>
    <xf numFmtId="17" fontId="13" fillId="0" borderId="0" xfId="0" applyNumberFormat="1" applyFont="1"/>
    <xf numFmtId="0" fontId="29" fillId="0" borderId="0" xfId="0" applyFont="1" applyAlignment="1">
      <alignment horizontal="center" wrapText="1"/>
    </xf>
    <xf numFmtId="0" fontId="13" fillId="0" borderId="33" xfId="0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3" fillId="0" borderId="3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16" xfId="0" applyFont="1" applyBorder="1"/>
    <xf numFmtId="4" fontId="1" fillId="0" borderId="30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0" fontId="13" fillId="0" borderId="8" xfId="0" applyFont="1" applyBorder="1"/>
    <xf numFmtId="0" fontId="13" fillId="3" borderId="37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4" fontId="13" fillId="0" borderId="34" xfId="0" applyNumberFormat="1" applyFont="1" applyBorder="1" applyAlignment="1">
      <alignment horizontal="center"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35" xfId="0" applyNumberFormat="1" applyFont="1" applyBorder="1" applyAlignment="1">
      <alignment horizontal="center" vertical="center" wrapText="1"/>
    </xf>
    <xf numFmtId="164" fontId="9" fillId="0" borderId="41" xfId="0" applyNumberFormat="1" applyFont="1" applyBorder="1" applyAlignment="1">
      <alignment horizontal="center"/>
    </xf>
    <xf numFmtId="164" fontId="9" fillId="0" borderId="42" xfId="0" applyNumberFormat="1" applyFont="1" applyBorder="1" applyAlignment="1">
      <alignment horizontal="center"/>
    </xf>
    <xf numFmtId="164" fontId="38" fillId="0" borderId="40" xfId="0" applyNumberFormat="1" applyFont="1" applyBorder="1" applyAlignment="1">
      <alignment horizontal="center"/>
    </xf>
    <xf numFmtId="164" fontId="30" fillId="0" borderId="40" xfId="0" applyNumberFormat="1" applyFont="1" applyBorder="1" applyAlignment="1">
      <alignment horizontal="center" wrapText="1"/>
    </xf>
    <xf numFmtId="164" fontId="9" fillId="8" borderId="41" xfId="0" applyNumberFormat="1" applyFont="1" applyFill="1" applyBorder="1" applyAlignment="1">
      <alignment horizontal="center"/>
    </xf>
    <xf numFmtId="164" fontId="9" fillId="8" borderId="42" xfId="0" applyNumberFormat="1" applyFont="1" applyFill="1" applyBorder="1" applyAlignment="1">
      <alignment horizontal="center"/>
    </xf>
    <xf numFmtId="164" fontId="30" fillId="0" borderId="40" xfId="0" applyNumberFormat="1" applyFont="1" applyBorder="1" applyAlignment="1">
      <alignment horizontal="center"/>
    </xf>
    <xf numFmtId="164" fontId="40" fillId="8" borderId="41" xfId="0" applyNumberFormat="1" applyFont="1" applyFill="1" applyBorder="1" applyAlignment="1">
      <alignment horizontal="center"/>
    </xf>
    <xf numFmtId="164" fontId="40" fillId="8" borderId="42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4" fontId="13" fillId="0" borderId="30" xfId="0" applyNumberFormat="1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center" vertical="center" wrapText="1"/>
    </xf>
    <xf numFmtId="4" fontId="13" fillId="0" borderId="26" xfId="0" applyNumberFormat="1" applyFont="1" applyBorder="1" applyAlignment="1">
      <alignment horizontal="center" vertical="center" wrapText="1"/>
    </xf>
    <xf numFmtId="4" fontId="33" fillId="8" borderId="6" xfId="0" applyNumberFormat="1" applyFont="1" applyFill="1" applyBorder="1" applyAlignment="1">
      <alignment vertical="center" wrapText="1"/>
    </xf>
    <xf numFmtId="4" fontId="34" fillId="8" borderId="9" xfId="0" applyNumberFormat="1" applyFont="1" applyFill="1" applyBorder="1" applyAlignment="1">
      <alignment horizontal="right"/>
    </xf>
    <xf numFmtId="4" fontId="34" fillId="8" borderId="10" xfId="0" applyNumberFormat="1" applyFont="1" applyFill="1" applyBorder="1" applyAlignment="1">
      <alignment horizontal="right"/>
    </xf>
  </cellXfs>
  <cellStyles count="6">
    <cellStyle name="Normaallaad 2" xfId="1" xr:uid="{00000000-0005-0000-0000-000001000000}"/>
    <cellStyle name="Normaallaad 3" xfId="2" xr:uid="{00000000-0005-0000-0000-000002000000}"/>
    <cellStyle name="Normaallaad 4" xfId="3" xr:uid="{00000000-0005-0000-0000-000003000000}"/>
    <cellStyle name="Normal" xfId="0" builtinId="0"/>
    <cellStyle name="Normal 2" xfId="4" xr:uid="{00000000-0005-0000-0000-000004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AF4F9-14FD-4A92-8C8D-3114FFA6F287}">
  <dimension ref="A1:L39"/>
  <sheetViews>
    <sheetView tabSelected="1" zoomScale="90" zoomScaleNormal="90" workbookViewId="0"/>
  </sheetViews>
  <sheetFormatPr defaultRowHeight="14.5" x14ac:dyDescent="0.35"/>
  <cols>
    <col min="1" max="1" width="5.453125" style="1" customWidth="1"/>
    <col min="2" max="2" width="7.7265625" style="1" customWidth="1"/>
    <col min="3" max="3" width="7.81640625" style="1" customWidth="1"/>
    <col min="4" max="4" width="60.26953125" style="1" customWidth="1"/>
    <col min="5" max="6" width="13.54296875" style="1" customWidth="1"/>
    <col min="7" max="10" width="13.26953125" customWidth="1"/>
    <col min="11" max="12" width="20.54296875" customWidth="1"/>
  </cols>
  <sheetData>
    <row r="1" spans="1:12" x14ac:dyDescent="0.35">
      <c r="L1" s="128" t="s">
        <v>0</v>
      </c>
    </row>
    <row r="3" spans="1:12" ht="18.75" customHeight="1" x14ac:dyDescent="0.35">
      <c r="A3" s="200" t="s">
        <v>85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</row>
    <row r="5" spans="1:12" x14ac:dyDescent="0.35">
      <c r="C5" s="4" t="s">
        <v>1</v>
      </c>
      <c r="D5" s="5" t="s">
        <v>72</v>
      </c>
      <c r="G5" s="129"/>
      <c r="H5" s="129"/>
    </row>
    <row r="6" spans="1:12" x14ac:dyDescent="0.35">
      <c r="C6" s="4" t="s">
        <v>2</v>
      </c>
      <c r="D6" s="5" t="s">
        <v>3</v>
      </c>
    </row>
    <row r="7" spans="1:12" x14ac:dyDescent="0.35">
      <c r="E7" s="201"/>
      <c r="F7" s="201"/>
    </row>
    <row r="8" spans="1:12" ht="17" x14ac:dyDescent="0.35">
      <c r="D8" s="6" t="s">
        <v>4</v>
      </c>
      <c r="E8" s="193">
        <v>261.2</v>
      </c>
      <c r="F8" s="194" t="s">
        <v>5</v>
      </c>
      <c r="G8" s="193">
        <v>305.89999999999998</v>
      </c>
      <c r="H8" s="194" t="s">
        <v>5</v>
      </c>
      <c r="I8" s="193">
        <v>305.89999999999998</v>
      </c>
      <c r="J8" s="8" t="s">
        <v>5</v>
      </c>
    </row>
    <row r="9" spans="1:12" ht="16.5" x14ac:dyDescent="0.35">
      <c r="D9" s="130" t="s">
        <v>7</v>
      </c>
      <c r="E9" s="141">
        <v>2136</v>
      </c>
      <c r="F9" s="156" t="s">
        <v>6</v>
      </c>
      <c r="G9" s="141">
        <v>2136</v>
      </c>
      <c r="H9" s="156" t="s">
        <v>6</v>
      </c>
      <c r="I9" s="141">
        <v>2136</v>
      </c>
      <c r="J9" s="156" t="s">
        <v>6</v>
      </c>
    </row>
    <row r="10" spans="1:12" ht="15" thickBot="1" x14ac:dyDescent="0.4">
      <c r="D10" s="69"/>
      <c r="E10" s="142"/>
      <c r="F10" s="9"/>
      <c r="G10" s="142"/>
      <c r="H10" s="9"/>
    </row>
    <row r="11" spans="1:12" ht="15" thickBot="1" x14ac:dyDescent="0.4">
      <c r="D11" s="69"/>
      <c r="E11" s="219" t="s">
        <v>91</v>
      </c>
      <c r="F11" s="220"/>
      <c r="G11" s="219" t="s">
        <v>87</v>
      </c>
      <c r="H11" s="220"/>
      <c r="I11" s="219" t="s">
        <v>76</v>
      </c>
      <c r="J11" s="220"/>
    </row>
    <row r="12" spans="1:12" ht="17" x14ac:dyDescent="0.35">
      <c r="B12" s="10" t="s">
        <v>8</v>
      </c>
      <c r="C12" s="61"/>
      <c r="D12" s="61"/>
      <c r="E12" s="143" t="s">
        <v>9</v>
      </c>
      <c r="F12" s="144" t="s">
        <v>10</v>
      </c>
      <c r="G12" s="143" t="s">
        <v>9</v>
      </c>
      <c r="H12" s="144" t="s">
        <v>10</v>
      </c>
      <c r="I12" s="143" t="s">
        <v>9</v>
      </c>
      <c r="J12" s="144" t="s">
        <v>10</v>
      </c>
      <c r="K12" s="53" t="s">
        <v>12</v>
      </c>
      <c r="L12" s="12" t="s">
        <v>13</v>
      </c>
    </row>
    <row r="13" spans="1:12" x14ac:dyDescent="0.35">
      <c r="B13" s="60"/>
      <c r="C13" s="72" t="s">
        <v>14</v>
      </c>
      <c r="D13" s="73"/>
      <c r="E13" s="127">
        <f>F13/$E$8</f>
        <v>0.28006101307587578</v>
      </c>
      <c r="F13" s="145">
        <f>'Annuiteetgraafik BIL'!F23+'Annuiteetgraafik BIL_lisanduv'!F17</f>
        <v>73.151936615418748</v>
      </c>
      <c r="G13" s="195">
        <f>H13/$G$8</f>
        <v>0.28321742670226635</v>
      </c>
      <c r="H13" s="196">
        <f>'Annuiteetgraafik BIL'!F26+'Annuiteetgraafik BIL_lianduv2'!F18</f>
        <v>86.63621082822327</v>
      </c>
      <c r="I13" s="195">
        <f>J13/$I$8</f>
        <v>0.28321742670226635</v>
      </c>
      <c r="J13" s="196">
        <f>'Annuiteetgraafik BIL'!F26+'Annuiteetgraafik BIL_lianduv2'!F18</f>
        <v>86.63621082822327</v>
      </c>
      <c r="K13" s="203" t="s">
        <v>15</v>
      </c>
      <c r="L13" s="205"/>
    </row>
    <row r="14" spans="1:12" x14ac:dyDescent="0.35">
      <c r="B14" s="15">
        <v>400</v>
      </c>
      <c r="C14" s="208" t="s">
        <v>16</v>
      </c>
      <c r="D14" s="209"/>
      <c r="E14" s="195">
        <f t="shared" ref="E14:E17" si="0">F14/$E$8</f>
        <v>1.67</v>
      </c>
      <c r="F14" s="196">
        <v>436.20399999999995</v>
      </c>
      <c r="G14" s="195">
        <f t="shared" ref="G14:G17" si="1">H14/$G$8</f>
        <v>1.67</v>
      </c>
      <c r="H14" s="196">
        <v>510.85299999999995</v>
      </c>
      <c r="I14" s="127">
        <f t="shared" ref="I14:I17" si="2">J14/$I$8</f>
        <v>1.67</v>
      </c>
      <c r="J14" s="145">
        <f>H14</f>
        <v>510.85299999999995</v>
      </c>
      <c r="K14" s="204"/>
      <c r="L14" s="206"/>
    </row>
    <row r="15" spans="1:12" x14ac:dyDescent="0.35">
      <c r="B15" s="15">
        <v>100</v>
      </c>
      <c r="C15" s="62" t="s">
        <v>17</v>
      </c>
      <c r="D15" s="63"/>
      <c r="E15" s="195">
        <f t="shared" si="0"/>
        <v>0.34060798226164085</v>
      </c>
      <c r="F15" s="196">
        <v>88.966804966740582</v>
      </c>
      <c r="G15" s="195">
        <f t="shared" si="1"/>
        <v>0.3406079822616408</v>
      </c>
      <c r="H15" s="196">
        <v>104.19198177383592</v>
      </c>
      <c r="I15" s="127">
        <f t="shared" si="2"/>
        <v>0.35082622172949007</v>
      </c>
      <c r="J15" s="145">
        <f>H15*1.03</f>
        <v>107.317741227051</v>
      </c>
      <c r="K15" s="210" t="s">
        <v>73</v>
      </c>
      <c r="L15" s="206"/>
    </row>
    <row r="16" spans="1:12" x14ac:dyDescent="0.35">
      <c r="B16" s="15">
        <v>200</v>
      </c>
      <c r="C16" s="13" t="s">
        <v>18</v>
      </c>
      <c r="D16" s="52"/>
      <c r="E16" s="195">
        <f t="shared" si="0"/>
        <v>0.39340975609756101</v>
      </c>
      <c r="F16" s="196">
        <v>102.75862829268293</v>
      </c>
      <c r="G16" s="195">
        <f t="shared" si="1"/>
        <v>0.39340975609756096</v>
      </c>
      <c r="H16" s="196">
        <v>120.34404439024389</v>
      </c>
      <c r="I16" s="127">
        <f t="shared" si="2"/>
        <v>0.40521204878048783</v>
      </c>
      <c r="J16" s="145">
        <f>H16*1.03</f>
        <v>123.95436572195122</v>
      </c>
      <c r="K16" s="211"/>
      <c r="L16" s="206"/>
    </row>
    <row r="17" spans="2:12" x14ac:dyDescent="0.35">
      <c r="B17" s="15">
        <v>500</v>
      </c>
      <c r="C17" s="13" t="s">
        <v>19</v>
      </c>
      <c r="D17" s="52"/>
      <c r="E17" s="195">
        <f t="shared" si="0"/>
        <v>1.0984478935698448E-2</v>
      </c>
      <c r="F17" s="196">
        <v>2.8691458980044344</v>
      </c>
      <c r="G17" s="195">
        <f t="shared" si="1"/>
        <v>1.0988470066518848E-2</v>
      </c>
      <c r="H17" s="196">
        <v>3.3613729933481151</v>
      </c>
      <c r="I17" s="127">
        <f t="shared" si="2"/>
        <v>1.1318124168514413E-2</v>
      </c>
      <c r="J17" s="145">
        <f>H17*1.03</f>
        <v>3.4622141831485589</v>
      </c>
      <c r="K17" s="212"/>
      <c r="L17" s="207"/>
    </row>
    <row r="18" spans="2:12" x14ac:dyDescent="0.35">
      <c r="B18" s="17"/>
      <c r="C18" s="18" t="s">
        <v>20</v>
      </c>
      <c r="D18" s="18"/>
      <c r="E18" s="19">
        <f t="shared" ref="E18:J18" si="3">SUM(E13:E17)</f>
        <v>2.695063230370776</v>
      </c>
      <c r="F18" s="146">
        <f t="shared" si="3"/>
        <v>703.95051577284676</v>
      </c>
      <c r="G18" s="19">
        <f t="shared" si="3"/>
        <v>2.6982236351279871</v>
      </c>
      <c r="H18" s="146">
        <f t="shared" si="3"/>
        <v>825.38660998565115</v>
      </c>
      <c r="I18" s="19">
        <f t="shared" si="3"/>
        <v>2.7205738213807584</v>
      </c>
      <c r="J18" s="146">
        <f t="shared" si="3"/>
        <v>832.22353196037409</v>
      </c>
      <c r="K18" s="54"/>
      <c r="L18" s="20"/>
    </row>
    <row r="19" spans="2:12" x14ac:dyDescent="0.35">
      <c r="B19" s="21"/>
      <c r="C19" s="22"/>
      <c r="D19" s="22"/>
      <c r="E19" s="147"/>
      <c r="F19" s="148"/>
      <c r="G19" s="147"/>
      <c r="H19" s="148"/>
      <c r="I19" s="147"/>
      <c r="J19" s="148"/>
      <c r="K19" s="71"/>
      <c r="L19" s="24"/>
    </row>
    <row r="20" spans="2:12" ht="17" x14ac:dyDescent="0.35">
      <c r="B20" s="25" t="s">
        <v>21</v>
      </c>
      <c r="C20" s="18"/>
      <c r="D20" s="18"/>
      <c r="E20" s="149" t="s">
        <v>9</v>
      </c>
      <c r="F20" s="150" t="s">
        <v>10</v>
      </c>
      <c r="G20" s="149" t="s">
        <v>9</v>
      </c>
      <c r="H20" s="150" t="s">
        <v>10</v>
      </c>
      <c r="I20" s="149" t="s">
        <v>9</v>
      </c>
      <c r="J20" s="150" t="s">
        <v>10</v>
      </c>
      <c r="K20" s="67" t="s">
        <v>12</v>
      </c>
      <c r="L20" s="27" t="s">
        <v>13</v>
      </c>
    </row>
    <row r="21" spans="2:12" ht="15" customHeight="1" x14ac:dyDescent="0.35">
      <c r="B21" s="15">
        <v>300</v>
      </c>
      <c r="C21" s="209" t="s">
        <v>22</v>
      </c>
      <c r="D21" s="213"/>
      <c r="E21" s="157">
        <f>F21/$E$8</f>
        <v>1.8668363636363638</v>
      </c>
      <c r="F21" s="135">
        <v>487.61765818181823</v>
      </c>
      <c r="G21" s="157">
        <f>H21/$G$8</f>
        <v>1.8668363636363638</v>
      </c>
      <c r="H21" s="135">
        <v>571.06524363636368</v>
      </c>
      <c r="I21" s="157">
        <v>2.8103514093126383</v>
      </c>
      <c r="J21" s="135">
        <f>I21*$I$8</f>
        <v>859.68649610873604</v>
      </c>
      <c r="K21" s="140" t="s">
        <v>75</v>
      </c>
      <c r="L21" s="214" t="s">
        <v>23</v>
      </c>
    </row>
    <row r="22" spans="2:12" x14ac:dyDescent="0.35">
      <c r="B22" s="15">
        <v>600</v>
      </c>
      <c r="C22" s="13" t="s">
        <v>24</v>
      </c>
      <c r="D22" s="52"/>
      <c r="E22" s="157"/>
      <c r="F22" s="135"/>
      <c r="G22" s="157"/>
      <c r="H22" s="135"/>
      <c r="I22" s="157"/>
      <c r="J22" s="135"/>
      <c r="K22" s="139"/>
      <c r="L22" s="215"/>
    </row>
    <row r="23" spans="2:12" x14ac:dyDescent="0.35">
      <c r="B23" s="15"/>
      <c r="C23" s="13">
        <v>610</v>
      </c>
      <c r="D23" s="52" t="s">
        <v>25</v>
      </c>
      <c r="E23" s="157">
        <f t="shared" ref="E23:E26" si="4">F23/$E$8</f>
        <v>0.83317680980044351</v>
      </c>
      <c r="F23" s="135">
        <v>217.62578271987584</v>
      </c>
      <c r="G23" s="157">
        <f t="shared" ref="G23:G26" si="5">H23/$G$8</f>
        <v>0.83317680980044351</v>
      </c>
      <c r="H23" s="135">
        <v>254.86878611795566</v>
      </c>
      <c r="I23" s="157">
        <v>0.81666928567627495</v>
      </c>
      <c r="J23" s="135">
        <f t="shared" ref="J23:J26" si="6">I23*$I$8</f>
        <v>249.8191344883725</v>
      </c>
      <c r="K23" s="216" t="s">
        <v>26</v>
      </c>
      <c r="L23" s="215"/>
    </row>
    <row r="24" spans="2:12" x14ac:dyDescent="0.35">
      <c r="B24" s="15"/>
      <c r="C24" s="13">
        <v>620</v>
      </c>
      <c r="D24" s="52" t="s">
        <v>27</v>
      </c>
      <c r="E24" s="157">
        <f t="shared" si="4"/>
        <v>0.84942463325942352</v>
      </c>
      <c r="F24" s="135">
        <v>221.86971420736143</v>
      </c>
      <c r="G24" s="157">
        <f t="shared" si="5"/>
        <v>0.84942463325942363</v>
      </c>
      <c r="H24" s="135">
        <v>259.83899531405768</v>
      </c>
      <c r="I24" s="157">
        <v>0.92660995669623059</v>
      </c>
      <c r="J24" s="135">
        <f t="shared" si="6"/>
        <v>283.44998575337689</v>
      </c>
      <c r="K24" s="217"/>
      <c r="L24" s="215"/>
    </row>
    <row r="25" spans="2:12" x14ac:dyDescent="0.35">
      <c r="B25" s="15"/>
      <c r="C25" s="13">
        <v>630</v>
      </c>
      <c r="D25" s="52" t="s">
        <v>28</v>
      </c>
      <c r="E25" s="157">
        <f t="shared" si="4"/>
        <v>0.16826320625277164</v>
      </c>
      <c r="F25" s="135">
        <v>43.950349473223952</v>
      </c>
      <c r="G25" s="157">
        <f t="shared" si="5"/>
        <v>0.16826320625277164</v>
      </c>
      <c r="H25" s="135">
        <v>51.471714792722842</v>
      </c>
      <c r="I25" s="157">
        <v>4.7633667139689577E-2</v>
      </c>
      <c r="J25" s="135">
        <f t="shared" si="6"/>
        <v>14.57113877803104</v>
      </c>
      <c r="K25" s="218"/>
      <c r="L25" s="215"/>
    </row>
    <row r="26" spans="2:12" x14ac:dyDescent="0.35">
      <c r="B26" s="15">
        <v>700</v>
      </c>
      <c r="C26" s="209" t="s">
        <v>29</v>
      </c>
      <c r="D26" s="213"/>
      <c r="E26" s="157">
        <f t="shared" si="4"/>
        <v>3.7293126385809311E-2</v>
      </c>
      <c r="F26" s="135">
        <v>9.740964611973391</v>
      </c>
      <c r="G26" s="157">
        <f t="shared" si="5"/>
        <v>3.7293126385809311E-2</v>
      </c>
      <c r="H26" s="135">
        <v>11.407967361419068</v>
      </c>
      <c r="I26" s="157">
        <v>2.6590031042128603E-2</v>
      </c>
      <c r="J26" s="135">
        <f t="shared" si="6"/>
        <v>8.1338904957871385</v>
      </c>
      <c r="K26" s="138" t="s">
        <v>75</v>
      </c>
      <c r="L26" s="215"/>
    </row>
    <row r="27" spans="2:12" ht="15" thickBot="1" x14ac:dyDescent="0.4">
      <c r="B27" s="34"/>
      <c r="C27" s="35" t="s">
        <v>30</v>
      </c>
      <c r="D27" s="35"/>
      <c r="E27" s="136">
        <f t="shared" ref="E27:J27" si="7">SUM(E21:E26)</f>
        <v>3.7549941393348121</v>
      </c>
      <c r="F27" s="137">
        <f t="shared" si="7"/>
        <v>980.80446919425276</v>
      </c>
      <c r="G27" s="136">
        <f t="shared" si="7"/>
        <v>3.7549941393348121</v>
      </c>
      <c r="H27" s="137">
        <f t="shared" si="7"/>
        <v>1148.652707222519</v>
      </c>
      <c r="I27" s="136">
        <f t="shared" si="7"/>
        <v>4.6278543498669622</v>
      </c>
      <c r="J27" s="137">
        <f t="shared" si="7"/>
        <v>1415.6606456243039</v>
      </c>
      <c r="K27" s="55"/>
      <c r="L27" s="37"/>
    </row>
    <row r="28" spans="2:12" x14ac:dyDescent="0.35">
      <c r="B28" s="38"/>
      <c r="C28" s="9"/>
      <c r="D28" s="9"/>
      <c r="E28" s="151"/>
      <c r="F28" s="152"/>
      <c r="G28" s="151"/>
      <c r="H28" s="152"/>
      <c r="I28" s="151"/>
      <c r="J28" s="152"/>
      <c r="K28" s="41"/>
      <c r="L28" s="1"/>
    </row>
    <row r="29" spans="2:12" x14ac:dyDescent="0.35">
      <c r="B29" s="202" t="s">
        <v>31</v>
      </c>
      <c r="C29" s="202"/>
      <c r="D29" s="202"/>
      <c r="E29" s="151">
        <f t="shared" ref="E29:J29" si="8">E27+E18</f>
        <v>6.4500573697055881</v>
      </c>
      <c r="F29" s="152">
        <f t="shared" si="8"/>
        <v>1684.7549849670995</v>
      </c>
      <c r="G29" s="151">
        <f t="shared" si="8"/>
        <v>6.4532177744627992</v>
      </c>
      <c r="H29" s="152">
        <f t="shared" si="8"/>
        <v>1974.0393172081701</v>
      </c>
      <c r="I29" s="151">
        <f t="shared" si="8"/>
        <v>7.3484281712477202</v>
      </c>
      <c r="J29" s="152">
        <f t="shared" si="8"/>
        <v>2247.8841775846781</v>
      </c>
      <c r="K29" s="41"/>
      <c r="L29" s="1"/>
    </row>
    <row r="30" spans="2:12" x14ac:dyDescent="0.35">
      <c r="B30" s="38" t="s">
        <v>32</v>
      </c>
      <c r="C30" s="42"/>
      <c r="D30" s="44">
        <v>0.2</v>
      </c>
      <c r="E30" s="153">
        <f>E29*D30</f>
        <v>1.2900114739411177</v>
      </c>
      <c r="F30" s="152">
        <f>F29*D30</f>
        <v>336.95099699341995</v>
      </c>
      <c r="G30" s="153">
        <f>G29*D30</f>
        <v>1.2906435548925599</v>
      </c>
      <c r="H30" s="152">
        <f>H29*D30</f>
        <v>394.80786344163403</v>
      </c>
      <c r="I30" s="153">
        <f>I29*D30</f>
        <v>1.4696856342495441</v>
      </c>
      <c r="J30" s="152">
        <f>J29*D30</f>
        <v>449.57683551693566</v>
      </c>
      <c r="K30" s="1"/>
      <c r="L30" s="1"/>
    </row>
    <row r="31" spans="2:12" x14ac:dyDescent="0.35">
      <c r="B31" s="9" t="s">
        <v>33</v>
      </c>
      <c r="C31" s="9"/>
      <c r="D31" s="9"/>
      <c r="E31" s="151">
        <f t="shared" ref="E31:J31" si="9">E30+E29</f>
        <v>7.7400688436467053</v>
      </c>
      <c r="F31" s="152">
        <f t="shared" si="9"/>
        <v>2021.7059819605195</v>
      </c>
      <c r="G31" s="151">
        <f t="shared" si="9"/>
        <v>7.7438613293553589</v>
      </c>
      <c r="H31" s="152">
        <f t="shared" si="9"/>
        <v>2368.8471806498042</v>
      </c>
      <c r="I31" s="151">
        <f t="shared" si="9"/>
        <v>8.8181138054972639</v>
      </c>
      <c r="J31" s="152">
        <f t="shared" si="9"/>
        <v>2697.4610131016138</v>
      </c>
      <c r="K31" s="41"/>
      <c r="L31" s="1"/>
    </row>
    <row r="32" spans="2:12" x14ac:dyDescent="0.35">
      <c r="B32" s="9" t="s">
        <v>34</v>
      </c>
      <c r="C32" s="9"/>
      <c r="D32" s="9"/>
      <c r="E32" s="154" t="s">
        <v>88</v>
      </c>
      <c r="F32" s="152">
        <f>F29*3</f>
        <v>5054.2649549012986</v>
      </c>
      <c r="G32" s="154" t="s">
        <v>88</v>
      </c>
      <c r="H32" s="152">
        <f>H29*3</f>
        <v>5922.1179516245102</v>
      </c>
      <c r="I32" s="154" t="s">
        <v>74</v>
      </c>
      <c r="J32" s="152">
        <f>J29*12</f>
        <v>26974.610131016139</v>
      </c>
      <c r="K32" s="131"/>
      <c r="L32" s="132"/>
    </row>
    <row r="33" spans="2:12" ht="15" thickBot="1" x14ac:dyDescent="0.4">
      <c r="B33" s="9" t="s">
        <v>35</v>
      </c>
      <c r="C33" s="9"/>
      <c r="D33" s="9"/>
      <c r="E33" s="155" t="s">
        <v>88</v>
      </c>
      <c r="F33" s="49">
        <f>F31*3</f>
        <v>6065.1179458815586</v>
      </c>
      <c r="G33" s="155" t="s">
        <v>88</v>
      </c>
      <c r="H33" s="49">
        <f>H31*3</f>
        <v>7106.5415419494129</v>
      </c>
      <c r="I33" s="155" t="s">
        <v>74</v>
      </c>
      <c r="J33" s="49">
        <f>J31*12</f>
        <v>32369.532157219364</v>
      </c>
      <c r="K33" s="133"/>
      <c r="L33" s="134"/>
    </row>
    <row r="34" spans="2:12" ht="15.5" x14ac:dyDescent="0.35">
      <c r="B34" s="2"/>
      <c r="C34" s="2"/>
      <c r="D34" s="2"/>
      <c r="E34" s="2"/>
      <c r="F34" s="2"/>
    </row>
    <row r="35" spans="2:12" ht="15.5" x14ac:dyDescent="0.35">
      <c r="B35" s="2"/>
      <c r="C35" s="2"/>
      <c r="D35" s="2"/>
      <c r="E35" s="2"/>
      <c r="F35" s="2"/>
    </row>
    <row r="36" spans="2:12" x14ac:dyDescent="0.35">
      <c r="B36" s="9" t="s">
        <v>36</v>
      </c>
      <c r="C36" s="9"/>
      <c r="D36" s="9"/>
      <c r="E36" s="9" t="s">
        <v>37</v>
      </c>
    </row>
    <row r="38" spans="2:12" x14ac:dyDescent="0.35">
      <c r="B38" s="70" t="s">
        <v>38</v>
      </c>
      <c r="C38" s="70"/>
      <c r="D38" s="70"/>
      <c r="E38" s="70" t="s">
        <v>38</v>
      </c>
      <c r="F38" s="70"/>
    </row>
    <row r="39" spans="2:12" ht="15.5" x14ac:dyDescent="0.35">
      <c r="B39" s="2"/>
      <c r="C39" s="2"/>
      <c r="D39" s="2"/>
      <c r="E39" s="2"/>
      <c r="F39" s="2"/>
    </row>
  </sheetData>
  <mergeCells count="14">
    <mergeCell ref="A3:L3"/>
    <mergeCell ref="E7:F7"/>
    <mergeCell ref="B29:D29"/>
    <mergeCell ref="K13:K14"/>
    <mergeCell ref="L13:L17"/>
    <mergeCell ref="C14:D14"/>
    <mergeCell ref="K15:K17"/>
    <mergeCell ref="C21:D21"/>
    <mergeCell ref="L21:L26"/>
    <mergeCell ref="C26:D26"/>
    <mergeCell ref="K23:K25"/>
    <mergeCell ref="E11:F11"/>
    <mergeCell ref="I11:J11"/>
    <mergeCell ref="G11:H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81B1-4FB5-4337-B984-4302E983F980}">
  <dimension ref="A1:Y43"/>
  <sheetViews>
    <sheetView zoomScale="80" zoomScaleNormal="80" workbookViewId="0">
      <selection activeCell="P39" sqref="P39"/>
    </sheetView>
  </sheetViews>
  <sheetFormatPr defaultRowHeight="14.5" x14ac:dyDescent="0.35"/>
  <cols>
    <col min="1" max="1" width="5.453125" style="1" customWidth="1"/>
    <col min="2" max="2" width="7.7265625" style="1" customWidth="1"/>
    <col min="3" max="3" width="7.81640625" style="1" customWidth="1"/>
    <col min="4" max="4" width="60.26953125" style="1" customWidth="1"/>
    <col min="5" max="6" width="13" style="1" customWidth="1"/>
    <col min="7" max="17" width="13" customWidth="1"/>
    <col min="18" max="18" width="14.81640625" customWidth="1"/>
    <col min="19" max="20" width="24.1796875" customWidth="1"/>
  </cols>
  <sheetData>
    <row r="1" spans="1:20" x14ac:dyDescent="0.35">
      <c r="N1" s="128"/>
      <c r="T1" s="128" t="s">
        <v>0</v>
      </c>
    </row>
    <row r="3" spans="1:20" ht="18.75" customHeight="1" x14ac:dyDescent="0.35">
      <c r="A3" s="200" t="s">
        <v>83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</row>
    <row r="5" spans="1:20" x14ac:dyDescent="0.35">
      <c r="C5" s="4" t="s">
        <v>1</v>
      </c>
      <c r="D5" s="5" t="s">
        <v>72</v>
      </c>
    </row>
    <row r="6" spans="1:20" x14ac:dyDescent="0.35">
      <c r="C6" s="4" t="s">
        <v>2</v>
      </c>
      <c r="D6" s="5" t="s">
        <v>3</v>
      </c>
    </row>
    <row r="7" spans="1:20" x14ac:dyDescent="0.35">
      <c r="E7" s="201"/>
      <c r="F7" s="201"/>
    </row>
    <row r="8" spans="1:20" ht="17" x14ac:dyDescent="0.35">
      <c r="D8" s="6" t="s">
        <v>4</v>
      </c>
      <c r="E8" s="189">
        <v>225.5</v>
      </c>
      <c r="F8" s="190" t="s">
        <v>81</v>
      </c>
      <c r="G8" s="193">
        <v>35.700000000000003</v>
      </c>
      <c r="H8" s="8" t="s">
        <v>5</v>
      </c>
      <c r="I8" s="193">
        <f>E8+G8</f>
        <v>261.2</v>
      </c>
      <c r="J8" s="8" t="s">
        <v>5</v>
      </c>
      <c r="K8" s="193">
        <v>225.5</v>
      </c>
      <c r="L8" s="8" t="s">
        <v>5</v>
      </c>
      <c r="M8" s="193">
        <v>80.400000000000006</v>
      </c>
      <c r="N8" s="8" t="s">
        <v>5</v>
      </c>
      <c r="O8" s="193">
        <v>305.89999999999998</v>
      </c>
      <c r="P8" s="8" t="s">
        <v>5</v>
      </c>
      <c r="Q8" s="7">
        <v>305.89999999999998</v>
      </c>
      <c r="R8" s="8" t="s">
        <v>5</v>
      </c>
    </row>
    <row r="9" spans="1:20" ht="16.5" x14ac:dyDescent="0.35">
      <c r="D9" s="130" t="s">
        <v>7</v>
      </c>
      <c r="E9" s="191">
        <v>2136</v>
      </c>
      <c r="F9" s="192" t="s">
        <v>82</v>
      </c>
      <c r="G9" s="141">
        <v>2136</v>
      </c>
      <c r="H9" s="156" t="s">
        <v>6</v>
      </c>
      <c r="I9" s="141">
        <v>2136</v>
      </c>
      <c r="J9" s="156" t="s">
        <v>6</v>
      </c>
      <c r="K9" s="141">
        <v>2136</v>
      </c>
      <c r="L9" s="156" t="s">
        <v>6</v>
      </c>
      <c r="M9" s="141">
        <v>2136</v>
      </c>
      <c r="N9" s="156" t="s">
        <v>6</v>
      </c>
      <c r="O9" s="141">
        <v>2136</v>
      </c>
      <c r="P9" s="156" t="s">
        <v>6</v>
      </c>
      <c r="Q9" s="141">
        <v>2136</v>
      </c>
      <c r="R9" s="156" t="s">
        <v>6</v>
      </c>
    </row>
    <row r="10" spans="1:20" x14ac:dyDescent="0.35">
      <c r="D10" s="69"/>
      <c r="E10" s="142"/>
      <c r="F10" s="9"/>
    </row>
    <row r="11" spans="1:20" ht="30.75" customHeight="1" thickBot="1" x14ac:dyDescent="0.4">
      <c r="B11" s="199"/>
      <c r="D11" s="69"/>
      <c r="E11" s="221" t="s">
        <v>77</v>
      </c>
      <c r="F11" s="221"/>
      <c r="G11" s="225" t="s">
        <v>90</v>
      </c>
      <c r="H11" s="225"/>
      <c r="I11" s="225" t="s">
        <v>78</v>
      </c>
      <c r="J11" s="225"/>
      <c r="K11" s="225" t="s">
        <v>89</v>
      </c>
      <c r="L11" s="225"/>
      <c r="M11" s="222" t="s">
        <v>92</v>
      </c>
      <c r="N11" s="222"/>
      <c r="O11" s="225" t="s">
        <v>78</v>
      </c>
      <c r="P11" s="225"/>
      <c r="Q11" s="225" t="s">
        <v>79</v>
      </c>
      <c r="R11" s="225"/>
    </row>
    <row r="12" spans="1:20" ht="15" thickBot="1" x14ac:dyDescent="0.4">
      <c r="D12" s="69"/>
      <c r="E12" s="226" t="s">
        <v>84</v>
      </c>
      <c r="F12" s="227"/>
      <c r="G12" s="223" t="s">
        <v>91</v>
      </c>
      <c r="H12" s="224"/>
      <c r="I12" s="223" t="s">
        <v>91</v>
      </c>
      <c r="J12" s="224"/>
      <c r="K12" s="223" t="s">
        <v>87</v>
      </c>
      <c r="L12" s="224"/>
      <c r="M12" s="223" t="s">
        <v>87</v>
      </c>
      <c r="N12" s="224"/>
      <c r="O12" s="223" t="s">
        <v>87</v>
      </c>
      <c r="P12" s="224"/>
      <c r="Q12" s="223" t="s">
        <v>76</v>
      </c>
      <c r="R12" s="224"/>
    </row>
    <row r="13" spans="1:20" ht="17" x14ac:dyDescent="0.35">
      <c r="B13" s="10" t="s">
        <v>8</v>
      </c>
      <c r="C13" s="61"/>
      <c r="D13" s="61"/>
      <c r="E13" s="172" t="s">
        <v>80</v>
      </c>
      <c r="F13" s="173" t="s">
        <v>10</v>
      </c>
      <c r="G13" s="143" t="s">
        <v>9</v>
      </c>
      <c r="H13" s="144" t="s">
        <v>10</v>
      </c>
      <c r="I13" s="143" t="s">
        <v>9</v>
      </c>
      <c r="J13" s="144" t="s">
        <v>10</v>
      </c>
      <c r="K13" s="143" t="s">
        <v>9</v>
      </c>
      <c r="L13" s="144" t="s">
        <v>10</v>
      </c>
      <c r="M13" s="143" t="s">
        <v>9</v>
      </c>
      <c r="N13" s="144" t="s">
        <v>10</v>
      </c>
      <c r="O13" s="143" t="s">
        <v>9</v>
      </c>
      <c r="P13" s="144" t="s">
        <v>10</v>
      </c>
      <c r="Q13" s="143" t="s">
        <v>9</v>
      </c>
      <c r="R13" s="144" t="s">
        <v>10</v>
      </c>
      <c r="S13" s="53" t="s">
        <v>12</v>
      </c>
      <c r="T13" s="12" t="s">
        <v>13</v>
      </c>
    </row>
    <row r="14" spans="1:20" x14ac:dyDescent="0.35">
      <c r="B14" s="60"/>
      <c r="C14" s="72" t="s">
        <v>14</v>
      </c>
      <c r="D14" s="73"/>
      <c r="E14" s="174">
        <f>F14/$E$8</f>
        <v>0.27477380834724074</v>
      </c>
      <c r="F14" s="175">
        <f>'Annuiteetgraafik BIL'!F17</f>
        <v>61.961493782302789</v>
      </c>
      <c r="G14" s="127">
        <f>H14/$G$8</f>
        <v>0.31345778244022282</v>
      </c>
      <c r="H14" s="145">
        <f>'Annuiteetgraafik BIL_lisanduv'!F17</f>
        <v>11.190442833115956</v>
      </c>
      <c r="I14" s="158">
        <f>J14/$I$8</f>
        <v>0.28006101307587578</v>
      </c>
      <c r="J14" s="159">
        <f>F14+H14</f>
        <v>73.151936615418748</v>
      </c>
      <c r="K14" s="127">
        <f>L14/$K$8</f>
        <v>0.27477380834724074</v>
      </c>
      <c r="L14" s="145">
        <f>'Annuiteetgraafik BIL'!F26</f>
        <v>61.961493782302789</v>
      </c>
      <c r="M14" s="127">
        <f>N14/$M$8</f>
        <v>0.30689946574527954</v>
      </c>
      <c r="N14" s="145">
        <f>'Annuiteetgraafik BIL_lianduv2'!F18</f>
        <v>24.674717045920477</v>
      </c>
      <c r="O14" s="158">
        <f>P14/O8</f>
        <v>0.28321742670226635</v>
      </c>
      <c r="P14" s="159">
        <f>'Annuiteetgraafik BIL'!F26+'Annuiteetgraafik BIL_lianduv2'!F18</f>
        <v>86.63621082822327</v>
      </c>
      <c r="Q14" s="158">
        <f>R14/$Q$8</f>
        <v>0.28321742670226635</v>
      </c>
      <c r="R14" s="159">
        <f>'Annuiteetgraafik BIL'!F25+'Annuiteetgraafik BIL_lianduv2'!F17</f>
        <v>86.63621082822327</v>
      </c>
      <c r="S14" s="203" t="s">
        <v>15</v>
      </c>
      <c r="T14" s="205"/>
    </row>
    <row r="15" spans="1:20" x14ac:dyDescent="0.35">
      <c r="B15" s="15">
        <v>400</v>
      </c>
      <c r="C15" s="208" t="s">
        <v>16</v>
      </c>
      <c r="D15" s="209"/>
      <c r="E15" s="174">
        <v>1.67</v>
      </c>
      <c r="F15" s="175">
        <f>E15*E8</f>
        <v>376.58499999999998</v>
      </c>
      <c r="G15" s="127">
        <v>1.67</v>
      </c>
      <c r="H15" s="145">
        <f>G15*$G$8</f>
        <v>59.619</v>
      </c>
      <c r="I15" s="158">
        <v>1.67</v>
      </c>
      <c r="J15" s="159">
        <f t="shared" ref="J15:J18" si="0">F15+H15</f>
        <v>436.20399999999995</v>
      </c>
      <c r="K15" s="127">
        <v>1.67</v>
      </c>
      <c r="L15" s="145">
        <v>376.58499999999998</v>
      </c>
      <c r="M15" s="127">
        <v>1.67</v>
      </c>
      <c r="N15" s="145">
        <f>M15*$M$8</f>
        <v>134.268</v>
      </c>
      <c r="O15" s="158">
        <f>P15/$O$8</f>
        <v>1.67</v>
      </c>
      <c r="P15" s="159">
        <f>L15+N15</f>
        <v>510.85299999999995</v>
      </c>
      <c r="Q15" s="158">
        <f t="shared" ref="Q15:Q18" si="1">R15/$Q$8</f>
        <v>1.67</v>
      </c>
      <c r="R15" s="159">
        <f>P15</f>
        <v>510.85299999999995</v>
      </c>
      <c r="S15" s="204"/>
      <c r="T15" s="206"/>
    </row>
    <row r="16" spans="1:20" x14ac:dyDescent="0.35">
      <c r="B16" s="15">
        <v>100</v>
      </c>
      <c r="C16" s="62" t="s">
        <v>17</v>
      </c>
      <c r="D16" s="63"/>
      <c r="E16" s="174">
        <f t="shared" ref="E16:E18" si="2">F16/$E$8</f>
        <v>0.3406079822616408</v>
      </c>
      <c r="F16" s="175">
        <v>76.807100000000005</v>
      </c>
      <c r="G16" s="127">
        <v>0.3406079822616408</v>
      </c>
      <c r="H16" s="145">
        <f t="shared" ref="H16:H18" si="3">G16*$G$8</f>
        <v>12.159704966740577</v>
      </c>
      <c r="I16" s="158">
        <f>J16/$I$8</f>
        <v>0.34060798226164085</v>
      </c>
      <c r="J16" s="159">
        <f t="shared" si="0"/>
        <v>88.966804966740582</v>
      </c>
      <c r="K16" s="127">
        <f>L16/$K$8</f>
        <v>0.3406079822616408</v>
      </c>
      <c r="L16" s="145">
        <v>76.807100000000005</v>
      </c>
      <c r="M16" s="127">
        <v>0.3406079822616408</v>
      </c>
      <c r="N16" s="145">
        <f t="shared" ref="N16:N18" si="4">M16*$M$8</f>
        <v>27.384881773835922</v>
      </c>
      <c r="O16" s="158">
        <f t="shared" ref="O16:O18" si="5">P16/$O$8</f>
        <v>0.3406079822616408</v>
      </c>
      <c r="P16" s="159">
        <f t="shared" ref="P16:P18" si="6">L16+N16</f>
        <v>104.19198177383592</v>
      </c>
      <c r="Q16" s="158">
        <f t="shared" si="1"/>
        <v>0.35082622172949007</v>
      </c>
      <c r="R16" s="159">
        <f>P16*1.03</f>
        <v>107.317741227051</v>
      </c>
      <c r="S16" s="210" t="s">
        <v>73</v>
      </c>
      <c r="T16" s="206"/>
    </row>
    <row r="17" spans="2:25" x14ac:dyDescent="0.35">
      <c r="B17" s="15">
        <v>200</v>
      </c>
      <c r="C17" s="13" t="s">
        <v>18</v>
      </c>
      <c r="D17" s="52"/>
      <c r="E17" s="174">
        <f t="shared" si="2"/>
        <v>0.39340975609756096</v>
      </c>
      <c r="F17" s="175">
        <v>88.713899999999995</v>
      </c>
      <c r="G17" s="127">
        <v>0.39340975609756096</v>
      </c>
      <c r="H17" s="145">
        <f t="shared" si="3"/>
        <v>14.044728292682928</v>
      </c>
      <c r="I17" s="158">
        <f>J17/$I$8</f>
        <v>0.39340975609756101</v>
      </c>
      <c r="J17" s="159">
        <f t="shared" si="0"/>
        <v>102.75862829268293</v>
      </c>
      <c r="K17" s="127">
        <f>L17/$K$8</f>
        <v>0.39340975609756096</v>
      </c>
      <c r="L17" s="145">
        <v>88.713899999999995</v>
      </c>
      <c r="M17" s="127">
        <v>0.39340975609756096</v>
      </c>
      <c r="N17" s="145">
        <f t="shared" si="4"/>
        <v>31.630144390243903</v>
      </c>
      <c r="O17" s="158">
        <f t="shared" si="5"/>
        <v>0.39340975609756096</v>
      </c>
      <c r="P17" s="159">
        <f t="shared" si="6"/>
        <v>120.34404439024389</v>
      </c>
      <c r="Q17" s="158">
        <f t="shared" si="1"/>
        <v>0.40521204878048783</v>
      </c>
      <c r="R17" s="159">
        <f t="shared" ref="R17:R18" si="7">P17*1.03</f>
        <v>123.95436572195122</v>
      </c>
      <c r="S17" s="211"/>
      <c r="T17" s="206"/>
    </row>
    <row r="18" spans="2:25" x14ac:dyDescent="0.35">
      <c r="B18" s="15">
        <v>500</v>
      </c>
      <c r="C18" s="13" t="s">
        <v>19</v>
      </c>
      <c r="D18" s="52"/>
      <c r="E18" s="174">
        <f t="shared" si="2"/>
        <v>1.0984478935698446E-2</v>
      </c>
      <c r="F18" s="175">
        <v>2.4769999999999999</v>
      </c>
      <c r="G18" s="127">
        <v>1.0984478935698446E-2</v>
      </c>
      <c r="H18" s="145">
        <f t="shared" si="3"/>
        <v>0.39214589800443456</v>
      </c>
      <c r="I18" s="158">
        <f>J18/$I$8</f>
        <v>1.0984478935698448E-2</v>
      </c>
      <c r="J18" s="159">
        <f t="shared" si="0"/>
        <v>2.8691458980044344</v>
      </c>
      <c r="K18" s="127">
        <f>L18/$K$8</f>
        <v>1.0984478935698446E-2</v>
      </c>
      <c r="L18" s="145">
        <v>2.4769999999999999</v>
      </c>
      <c r="M18" s="127">
        <v>1.0984478935698446E-2</v>
      </c>
      <c r="N18" s="145">
        <f t="shared" si="4"/>
        <v>0.88315210643015518</v>
      </c>
      <c r="O18" s="158">
        <f t="shared" si="5"/>
        <v>1.0984478935698448E-2</v>
      </c>
      <c r="P18" s="159">
        <f t="shared" si="6"/>
        <v>3.3601521064301552</v>
      </c>
      <c r="Q18" s="158">
        <f t="shared" si="1"/>
        <v>1.1314013303769403E-2</v>
      </c>
      <c r="R18" s="159">
        <f t="shared" si="7"/>
        <v>3.46095666962306</v>
      </c>
      <c r="S18" s="212"/>
      <c r="T18" s="207"/>
    </row>
    <row r="19" spans="2:25" x14ac:dyDescent="0.35">
      <c r="B19" s="17"/>
      <c r="C19" s="18" t="s">
        <v>20</v>
      </c>
      <c r="D19" s="18"/>
      <c r="E19" s="176">
        <f t="shared" ref="E19:F19" si="8">SUM(E14:E18)</f>
        <v>2.689776025642141</v>
      </c>
      <c r="F19" s="177">
        <f t="shared" si="8"/>
        <v>606.54449378230277</v>
      </c>
      <c r="G19" s="19">
        <f t="shared" ref="G19:H19" si="9">SUM(G14:G18)</f>
        <v>2.7284599997351231</v>
      </c>
      <c r="H19" s="146">
        <f t="shared" si="9"/>
        <v>97.406021990543891</v>
      </c>
      <c r="I19" s="19">
        <f t="shared" ref="I19:J19" si="10">SUM(I14:I18)</f>
        <v>2.695063230370776</v>
      </c>
      <c r="J19" s="146">
        <f t="shared" si="10"/>
        <v>703.95051577284676</v>
      </c>
      <c r="K19" s="19">
        <f t="shared" ref="K19:L19" si="11">SUM(K14:K18)</f>
        <v>2.689776025642141</v>
      </c>
      <c r="L19" s="146">
        <f t="shared" si="11"/>
        <v>606.54449378230277</v>
      </c>
      <c r="M19" s="19">
        <f t="shared" ref="M19:N19" si="12">SUM(M14:M18)</f>
        <v>2.7219016830401799</v>
      </c>
      <c r="N19" s="146">
        <f t="shared" si="12"/>
        <v>218.84089531643048</v>
      </c>
      <c r="O19" s="19">
        <f t="shared" ref="O19:P19" si="13">SUM(O14:O18)</f>
        <v>2.6982196439971666</v>
      </c>
      <c r="P19" s="146">
        <f t="shared" si="13"/>
        <v>825.38538909873319</v>
      </c>
      <c r="Q19" s="19">
        <f t="shared" ref="Q19:R19" si="14">SUM(Q14:Q18)</f>
        <v>2.7205697105160134</v>
      </c>
      <c r="R19" s="146">
        <f t="shared" si="14"/>
        <v>832.22227444684859</v>
      </c>
      <c r="S19" s="54"/>
      <c r="T19" s="20"/>
    </row>
    <row r="20" spans="2:25" x14ac:dyDescent="0.35">
      <c r="B20" s="21"/>
      <c r="C20" s="22"/>
      <c r="D20" s="22"/>
      <c r="E20" s="178"/>
      <c r="F20" s="179"/>
      <c r="G20" s="147"/>
      <c r="H20" s="148"/>
      <c r="I20" s="147"/>
      <c r="J20" s="148"/>
      <c r="K20" s="147"/>
      <c r="L20" s="148"/>
      <c r="M20" s="147"/>
      <c r="N20" s="148"/>
      <c r="O20" s="147"/>
      <c r="P20" s="148"/>
      <c r="Q20" s="162"/>
      <c r="R20" s="168"/>
      <c r="S20" s="71"/>
      <c r="T20" s="24"/>
    </row>
    <row r="21" spans="2:25" ht="17" x14ac:dyDescent="0.35">
      <c r="B21" s="25" t="s">
        <v>21</v>
      </c>
      <c r="C21" s="18"/>
      <c r="D21" s="18"/>
      <c r="E21" s="180" t="s">
        <v>80</v>
      </c>
      <c r="F21" s="181" t="s">
        <v>10</v>
      </c>
      <c r="G21" s="149" t="s">
        <v>9</v>
      </c>
      <c r="H21" s="150" t="s">
        <v>10</v>
      </c>
      <c r="I21" s="149" t="s">
        <v>9</v>
      </c>
      <c r="J21" s="150" t="s">
        <v>10</v>
      </c>
      <c r="K21" s="149" t="s">
        <v>9</v>
      </c>
      <c r="L21" s="150" t="s">
        <v>10</v>
      </c>
      <c r="M21" s="149" t="s">
        <v>9</v>
      </c>
      <c r="N21" s="150" t="s">
        <v>10</v>
      </c>
      <c r="O21" s="149" t="s">
        <v>9</v>
      </c>
      <c r="P21" s="150" t="s">
        <v>10</v>
      </c>
      <c r="Q21" s="149" t="s">
        <v>9</v>
      </c>
      <c r="R21" s="150" t="s">
        <v>10</v>
      </c>
      <c r="S21" s="67" t="s">
        <v>12</v>
      </c>
      <c r="T21" s="27" t="s">
        <v>13</v>
      </c>
    </row>
    <row r="22" spans="2:25" ht="15" customHeight="1" x14ac:dyDescent="0.35">
      <c r="B22" s="15">
        <v>300</v>
      </c>
      <c r="C22" s="209" t="s">
        <v>22</v>
      </c>
      <c r="D22" s="213"/>
      <c r="E22" s="182">
        <f>F22/$E$8</f>
        <v>1.8668363636363638</v>
      </c>
      <c r="F22" s="135">
        <v>420.97160000000002</v>
      </c>
      <c r="G22" s="182">
        <v>1.8668363636363638</v>
      </c>
      <c r="H22" s="135">
        <f>G22*$G$8</f>
        <v>66.646058181818191</v>
      </c>
      <c r="I22" s="233">
        <f>J22/$I$8</f>
        <v>1.8668363636363638</v>
      </c>
      <c r="J22" s="161">
        <f>F22+H22</f>
        <v>487.61765818181823</v>
      </c>
      <c r="K22" s="182">
        <f>L22/$K$8</f>
        <v>1.8668363636363638</v>
      </c>
      <c r="L22" s="135">
        <v>420.97160000000002</v>
      </c>
      <c r="M22" s="182">
        <v>1.8668363636363638</v>
      </c>
      <c r="N22" s="135">
        <f>M22*$M$8</f>
        <v>150.09364363636365</v>
      </c>
      <c r="O22" s="160">
        <f>P22/$O$8</f>
        <v>1.8668363636363638</v>
      </c>
      <c r="P22" s="161">
        <f>L22+N22</f>
        <v>571.06524363636368</v>
      </c>
      <c r="Q22" s="160">
        <v>2.8103514093126383</v>
      </c>
      <c r="R22" s="161">
        <f>Q22*$Q$8</f>
        <v>859.68649610873604</v>
      </c>
      <c r="S22" s="140" t="s">
        <v>75</v>
      </c>
      <c r="T22" s="214" t="s">
        <v>23</v>
      </c>
      <c r="Y22" s="169"/>
    </row>
    <row r="23" spans="2:25" x14ac:dyDescent="0.35">
      <c r="B23" s="15">
        <v>600</v>
      </c>
      <c r="C23" s="13" t="s">
        <v>24</v>
      </c>
      <c r="D23" s="52"/>
      <c r="E23" s="182"/>
      <c r="F23" s="135"/>
      <c r="G23" s="182"/>
      <c r="H23" s="135"/>
      <c r="I23" s="233"/>
      <c r="J23" s="161"/>
      <c r="K23" s="182"/>
      <c r="L23" s="135"/>
      <c r="M23" s="182"/>
      <c r="N23" s="135"/>
      <c r="O23" s="160"/>
      <c r="P23" s="161"/>
      <c r="Q23" s="160"/>
      <c r="R23" s="161"/>
      <c r="S23" s="139"/>
      <c r="T23" s="215"/>
      <c r="Y23" s="169"/>
    </row>
    <row r="24" spans="2:25" x14ac:dyDescent="0.35">
      <c r="B24" s="15"/>
      <c r="C24" s="13">
        <v>610</v>
      </c>
      <c r="D24" s="52" t="s">
        <v>25</v>
      </c>
      <c r="E24" s="182">
        <f t="shared" ref="E24:E27" si="15">F24/$E$8</f>
        <v>0.83317680980044351</v>
      </c>
      <c r="F24" s="135">
        <v>187.88137061</v>
      </c>
      <c r="G24" s="182">
        <v>0.83317680980044351</v>
      </c>
      <c r="H24" s="135">
        <f t="shared" ref="H24:H27" si="16">G24*$G$8</f>
        <v>29.744412109875835</v>
      </c>
      <c r="I24" s="233">
        <f t="shared" ref="I24:I27" si="17">J24/$I$8</f>
        <v>0.83317680980044351</v>
      </c>
      <c r="J24" s="161">
        <f t="shared" ref="J24:J27" si="18">F24+H24</f>
        <v>217.62578271987584</v>
      </c>
      <c r="K24" s="182">
        <f t="shared" ref="K24:K27" si="19">L24/$K$8</f>
        <v>0.83317680980044351</v>
      </c>
      <c r="L24" s="135">
        <v>187.88137061</v>
      </c>
      <c r="M24" s="182">
        <v>0.83317680980044351</v>
      </c>
      <c r="N24" s="135">
        <f t="shared" ref="N24:N27" si="20">M24*$M$8</f>
        <v>66.98741550795566</v>
      </c>
      <c r="O24" s="160">
        <f t="shared" ref="O24:O27" si="21">P24/$O$8</f>
        <v>0.83317680980044351</v>
      </c>
      <c r="P24" s="161">
        <f t="shared" ref="P24:P27" si="22">L24+N24</f>
        <v>254.86878611795566</v>
      </c>
      <c r="Q24" s="160">
        <v>0.81666928567627495</v>
      </c>
      <c r="R24" s="161">
        <f t="shared" ref="R24:R27" si="23">Q24*$Q$8</f>
        <v>249.8191344883725</v>
      </c>
      <c r="S24" s="216" t="s">
        <v>26</v>
      </c>
      <c r="T24" s="215"/>
      <c r="Y24" s="169"/>
    </row>
    <row r="25" spans="2:25" x14ac:dyDescent="0.35">
      <c r="B25" s="15"/>
      <c r="C25" s="13">
        <v>620</v>
      </c>
      <c r="D25" s="52" t="s">
        <v>27</v>
      </c>
      <c r="E25" s="182">
        <f t="shared" si="15"/>
        <v>0.84942463325942352</v>
      </c>
      <c r="F25" s="135">
        <v>191.54525480000001</v>
      </c>
      <c r="G25" s="182">
        <v>0.84942463325942352</v>
      </c>
      <c r="H25" s="135">
        <f t="shared" si="16"/>
        <v>30.324459407361424</v>
      </c>
      <c r="I25" s="233">
        <f t="shared" si="17"/>
        <v>0.84942463325942352</v>
      </c>
      <c r="J25" s="161">
        <f t="shared" si="18"/>
        <v>221.86971420736143</v>
      </c>
      <c r="K25" s="182">
        <f t="shared" si="19"/>
        <v>0.84942463325942352</v>
      </c>
      <c r="L25" s="135">
        <v>191.54525480000001</v>
      </c>
      <c r="M25" s="182">
        <v>0.84942463325942352</v>
      </c>
      <c r="N25" s="135">
        <f t="shared" si="20"/>
        <v>68.29374051405766</v>
      </c>
      <c r="O25" s="160">
        <f t="shared" si="21"/>
        <v>0.84942463325942363</v>
      </c>
      <c r="P25" s="161">
        <f t="shared" si="22"/>
        <v>259.83899531405768</v>
      </c>
      <c r="Q25" s="160">
        <v>0.92660995669623059</v>
      </c>
      <c r="R25" s="161">
        <f t="shared" si="23"/>
        <v>283.44998575337689</v>
      </c>
      <c r="S25" s="217"/>
      <c r="T25" s="215"/>
      <c r="Y25" s="169"/>
    </row>
    <row r="26" spans="2:25" x14ac:dyDescent="0.35">
      <c r="B26" s="15"/>
      <c r="C26" s="13">
        <v>630</v>
      </c>
      <c r="D26" s="52" t="s">
        <v>28</v>
      </c>
      <c r="E26" s="182">
        <f t="shared" si="15"/>
        <v>0.16826320625277164</v>
      </c>
      <c r="F26" s="135">
        <v>37.943353010000003</v>
      </c>
      <c r="G26" s="182">
        <v>0.16826320625277164</v>
      </c>
      <c r="H26" s="135">
        <f t="shared" si="16"/>
        <v>6.0069964632239481</v>
      </c>
      <c r="I26" s="233">
        <f t="shared" si="17"/>
        <v>0.16826320625277164</v>
      </c>
      <c r="J26" s="161">
        <f t="shared" si="18"/>
        <v>43.950349473223952</v>
      </c>
      <c r="K26" s="182">
        <f t="shared" si="19"/>
        <v>0.16826320625277164</v>
      </c>
      <c r="L26" s="135">
        <v>37.943353010000003</v>
      </c>
      <c r="M26" s="182">
        <v>0.16826320625277164</v>
      </c>
      <c r="N26" s="135">
        <f t="shared" si="20"/>
        <v>13.52836178272284</v>
      </c>
      <c r="O26" s="160">
        <f t="shared" si="21"/>
        <v>0.16826320625277164</v>
      </c>
      <c r="P26" s="161">
        <f t="shared" si="22"/>
        <v>51.471714792722842</v>
      </c>
      <c r="Q26" s="160">
        <v>4.7633667139689577E-2</v>
      </c>
      <c r="R26" s="161">
        <f t="shared" si="23"/>
        <v>14.57113877803104</v>
      </c>
      <c r="S26" s="218"/>
      <c r="T26" s="215"/>
      <c r="Y26" s="169"/>
    </row>
    <row r="27" spans="2:25" ht="15.75" customHeight="1" x14ac:dyDescent="0.35">
      <c r="B27" s="15">
        <v>700</v>
      </c>
      <c r="C27" s="209" t="s">
        <v>29</v>
      </c>
      <c r="D27" s="213"/>
      <c r="E27" s="182">
        <f t="shared" si="15"/>
        <v>3.7293126385809311E-2</v>
      </c>
      <c r="F27" s="135">
        <v>8.4095999999999993</v>
      </c>
      <c r="G27" s="182">
        <v>3.7293126385809311E-2</v>
      </c>
      <c r="H27" s="135">
        <f t="shared" si="16"/>
        <v>1.3313646119733924</v>
      </c>
      <c r="I27" s="233">
        <f t="shared" si="17"/>
        <v>3.7293126385809311E-2</v>
      </c>
      <c r="J27" s="161">
        <f t="shared" si="18"/>
        <v>9.740964611973391</v>
      </c>
      <c r="K27" s="182">
        <f t="shared" si="19"/>
        <v>3.7293126385809311E-2</v>
      </c>
      <c r="L27" s="135">
        <v>8.4095999999999993</v>
      </c>
      <c r="M27" s="182">
        <v>3.7293126385809311E-2</v>
      </c>
      <c r="N27" s="135">
        <f t="shared" si="20"/>
        <v>2.9983673614190689</v>
      </c>
      <c r="O27" s="160">
        <f t="shared" si="21"/>
        <v>3.7293126385809311E-2</v>
      </c>
      <c r="P27" s="161">
        <f t="shared" si="22"/>
        <v>11.407967361419068</v>
      </c>
      <c r="Q27" s="160">
        <v>2.6590031042128603E-2</v>
      </c>
      <c r="R27" s="161">
        <f t="shared" si="23"/>
        <v>8.1338904957871385</v>
      </c>
      <c r="S27" s="138" t="s">
        <v>75</v>
      </c>
      <c r="T27" s="215"/>
      <c r="Y27" s="169"/>
    </row>
    <row r="28" spans="2:25" ht="15" thickBot="1" x14ac:dyDescent="0.4">
      <c r="B28" s="34"/>
      <c r="C28" s="35" t="s">
        <v>30</v>
      </c>
      <c r="D28" s="35"/>
      <c r="E28" s="136">
        <f t="shared" ref="E28:F28" si="24">SUM(E22:E27)</f>
        <v>3.7549941393348121</v>
      </c>
      <c r="F28" s="137">
        <f t="shared" si="24"/>
        <v>846.75117842000009</v>
      </c>
      <c r="G28" s="136">
        <f t="shared" ref="G28:H28" si="25">SUM(G22:G27)</f>
        <v>3.7549941393348121</v>
      </c>
      <c r="H28" s="137">
        <f t="shared" si="25"/>
        <v>134.05329077425279</v>
      </c>
      <c r="I28" s="136">
        <f t="shared" ref="I28:J28" si="26">SUM(I22:I27)</f>
        <v>3.7549941393348121</v>
      </c>
      <c r="J28" s="137">
        <f t="shared" si="26"/>
        <v>980.80446919425276</v>
      </c>
      <c r="K28" s="136">
        <f t="shared" ref="K28:L28" si="27">SUM(K22:K27)</f>
        <v>3.7549941393348121</v>
      </c>
      <c r="L28" s="137">
        <f t="shared" si="27"/>
        <v>846.75117842000009</v>
      </c>
      <c r="M28" s="136">
        <f t="shared" ref="M28:N28" si="28">SUM(M22:M27)</f>
        <v>3.7549941393348121</v>
      </c>
      <c r="N28" s="137">
        <f t="shared" si="28"/>
        <v>301.90152880251884</v>
      </c>
      <c r="O28" s="136">
        <f t="shared" ref="O28" si="29">SUM(O22:O27)</f>
        <v>3.7549941393348121</v>
      </c>
      <c r="P28" s="137">
        <f>SUM(P22:P27)</f>
        <v>1148.652707222519</v>
      </c>
      <c r="Q28" s="136">
        <f>SUM(Q22:Q27)</f>
        <v>4.6278543498669622</v>
      </c>
      <c r="R28" s="137">
        <f>SUM(R22:R27)</f>
        <v>1415.6606456243039</v>
      </c>
      <c r="S28" s="55"/>
      <c r="T28" s="37"/>
      <c r="Y28" s="169"/>
    </row>
    <row r="29" spans="2:25" x14ac:dyDescent="0.35">
      <c r="B29" s="38"/>
      <c r="C29" s="9"/>
      <c r="D29" s="9"/>
      <c r="E29" s="183"/>
      <c r="F29" s="184"/>
      <c r="G29" s="183"/>
      <c r="H29" s="184"/>
      <c r="I29" s="234"/>
      <c r="J29" s="235"/>
      <c r="K29" s="183"/>
      <c r="L29" s="184"/>
      <c r="M29" s="183"/>
      <c r="N29" s="184"/>
      <c r="O29" s="162"/>
      <c r="P29" s="163"/>
      <c r="Q29" s="162"/>
      <c r="R29" s="163"/>
      <c r="S29" s="41"/>
      <c r="T29" s="1"/>
    </row>
    <row r="30" spans="2:25" x14ac:dyDescent="0.35">
      <c r="B30" s="202" t="s">
        <v>31</v>
      </c>
      <c r="C30" s="202"/>
      <c r="D30" s="202"/>
      <c r="E30" s="183">
        <f t="shared" ref="E30:R30" si="30">E28+E19</f>
        <v>6.4447701649769531</v>
      </c>
      <c r="F30" s="184">
        <f t="shared" si="30"/>
        <v>1453.2956722023027</v>
      </c>
      <c r="G30" s="151">
        <f t="shared" ref="G30:H30" si="31">G28+G19</f>
        <v>6.4834541390699352</v>
      </c>
      <c r="H30" s="152">
        <f t="shared" si="31"/>
        <v>231.45931276479666</v>
      </c>
      <c r="I30" s="162">
        <f t="shared" ref="I30:J30" si="32">I28+I19</f>
        <v>6.4500573697055881</v>
      </c>
      <c r="J30" s="163">
        <f t="shared" si="32"/>
        <v>1684.7549849670995</v>
      </c>
      <c r="K30" s="151">
        <f t="shared" ref="K30:L30" si="33">K28+K19</f>
        <v>6.4447701649769531</v>
      </c>
      <c r="L30" s="152">
        <f t="shared" si="33"/>
        <v>1453.2956722023027</v>
      </c>
      <c r="M30" s="151">
        <f t="shared" ref="M30:N30" si="34">M28+M19</f>
        <v>6.476895822374992</v>
      </c>
      <c r="N30" s="152">
        <f t="shared" si="34"/>
        <v>520.74242411894932</v>
      </c>
      <c r="O30" s="162">
        <f t="shared" ref="O30:P30" si="35">O28+O19</f>
        <v>6.4532137833319787</v>
      </c>
      <c r="P30" s="163">
        <f t="shared" si="35"/>
        <v>1974.0380963212522</v>
      </c>
      <c r="Q30" s="162">
        <f t="shared" si="30"/>
        <v>7.3484240603829756</v>
      </c>
      <c r="R30" s="163">
        <f t="shared" si="30"/>
        <v>2247.8829200711525</v>
      </c>
      <c r="S30" s="41"/>
      <c r="T30" s="1"/>
    </row>
    <row r="31" spans="2:25" x14ac:dyDescent="0.35">
      <c r="B31" s="38" t="s">
        <v>32</v>
      </c>
      <c r="C31" s="42"/>
      <c r="D31" s="44">
        <v>0.2</v>
      </c>
      <c r="E31" s="185">
        <f>E30*D31</f>
        <v>1.2889540329953908</v>
      </c>
      <c r="F31" s="184">
        <f>F30*D31</f>
        <v>290.65913444046055</v>
      </c>
      <c r="G31" s="153">
        <f>G30*D31</f>
        <v>1.296690827813987</v>
      </c>
      <c r="H31" s="152">
        <f>H30*D31</f>
        <v>46.291862552959337</v>
      </c>
      <c r="I31" s="164">
        <f>I30*D31</f>
        <v>1.2900114739411177</v>
      </c>
      <c r="J31" s="163">
        <f>J30*D31</f>
        <v>336.95099699341995</v>
      </c>
      <c r="K31" s="153">
        <f>K30*D31</f>
        <v>1.2889540329953908</v>
      </c>
      <c r="L31" s="152">
        <f>L30*D31</f>
        <v>290.65913444046055</v>
      </c>
      <c r="M31" s="153">
        <f>M30*D31</f>
        <v>1.2953791644749986</v>
      </c>
      <c r="N31" s="152">
        <f>N30*D31</f>
        <v>104.14848482378987</v>
      </c>
      <c r="O31" s="164">
        <f>O30*D31</f>
        <v>1.2906427566663958</v>
      </c>
      <c r="P31" s="163">
        <f>P30*D31</f>
        <v>394.80761926425043</v>
      </c>
      <c r="Q31" s="164">
        <f>Q30*D31</f>
        <v>1.4696848120765953</v>
      </c>
      <c r="R31" s="163">
        <f>R30*D31</f>
        <v>449.57658401423055</v>
      </c>
      <c r="S31" s="1"/>
      <c r="T31" s="1"/>
    </row>
    <row r="32" spans="2:25" x14ac:dyDescent="0.35">
      <c r="B32" s="9" t="s">
        <v>33</v>
      </c>
      <c r="C32" s="9"/>
      <c r="D32" s="9"/>
      <c r="E32" s="183">
        <f t="shared" ref="E32:R32" si="36">E31+E30</f>
        <v>7.7337241979723439</v>
      </c>
      <c r="F32" s="184">
        <f t="shared" si="36"/>
        <v>1743.9548066427633</v>
      </c>
      <c r="G32" s="151">
        <f t="shared" ref="G32:H32" si="37">G31+G30</f>
        <v>7.7801449668839222</v>
      </c>
      <c r="H32" s="152">
        <f t="shared" si="37"/>
        <v>277.75117531775601</v>
      </c>
      <c r="I32" s="162">
        <f t="shared" ref="I32:J32" si="38">I31+I30</f>
        <v>7.7400688436467053</v>
      </c>
      <c r="J32" s="163">
        <f t="shared" si="38"/>
        <v>2021.7059819605195</v>
      </c>
      <c r="K32" s="151">
        <f t="shared" ref="K32:L32" si="39">K31+K30</f>
        <v>7.7337241979723439</v>
      </c>
      <c r="L32" s="152">
        <f t="shared" si="39"/>
        <v>1743.9548066427633</v>
      </c>
      <c r="M32" s="151">
        <f t="shared" ref="M32:N32" si="40">M31+M30</f>
        <v>7.7722749868499905</v>
      </c>
      <c r="N32" s="152">
        <f t="shared" si="40"/>
        <v>624.8909089427392</v>
      </c>
      <c r="O32" s="162">
        <f t="shared" ref="O32:P32" si="41">O31+O30</f>
        <v>7.7438565399983741</v>
      </c>
      <c r="P32" s="163">
        <f t="shared" si="41"/>
        <v>2368.8457155855026</v>
      </c>
      <c r="Q32" s="162">
        <f t="shared" si="36"/>
        <v>8.8181088724595718</v>
      </c>
      <c r="R32" s="163">
        <f t="shared" si="36"/>
        <v>2697.4595040853828</v>
      </c>
      <c r="S32" s="41"/>
      <c r="T32" s="1"/>
    </row>
    <row r="33" spans="2:20" x14ac:dyDescent="0.35">
      <c r="B33" s="9" t="s">
        <v>34</v>
      </c>
      <c r="C33" s="9"/>
      <c r="D33" s="9"/>
      <c r="E33" s="186" t="s">
        <v>86</v>
      </c>
      <c r="F33" s="184">
        <f>F30*6</f>
        <v>8719.7740332138164</v>
      </c>
      <c r="G33" s="154" t="s">
        <v>88</v>
      </c>
      <c r="H33" s="152">
        <f>H30*3</f>
        <v>694.37793829438999</v>
      </c>
      <c r="I33" s="165" t="s">
        <v>88</v>
      </c>
      <c r="J33" s="163">
        <f>J30*3</f>
        <v>5054.2649549012986</v>
      </c>
      <c r="K33" s="154" t="s">
        <v>88</v>
      </c>
      <c r="L33" s="152">
        <f>L30*3</f>
        <v>4359.8870166069082</v>
      </c>
      <c r="M33" s="154" t="s">
        <v>88</v>
      </c>
      <c r="N33" s="152">
        <f>N30*3</f>
        <v>1562.2272723568481</v>
      </c>
      <c r="O33" s="165" t="s">
        <v>88</v>
      </c>
      <c r="P33" s="163">
        <f>P30*3</f>
        <v>5922.1142889637567</v>
      </c>
      <c r="Q33" s="165" t="s">
        <v>74</v>
      </c>
      <c r="R33" s="163">
        <f>R30*12</f>
        <v>26974.59504085383</v>
      </c>
      <c r="S33" s="131"/>
      <c r="T33" s="132"/>
    </row>
    <row r="34" spans="2:20" ht="15" thickBot="1" x14ac:dyDescent="0.4">
      <c r="B34" s="9" t="s">
        <v>35</v>
      </c>
      <c r="C34" s="9"/>
      <c r="D34" s="9"/>
      <c r="E34" s="187" t="s">
        <v>86</v>
      </c>
      <c r="F34" s="188">
        <f>F32*6</f>
        <v>10463.72883985658</v>
      </c>
      <c r="G34" s="155" t="s">
        <v>88</v>
      </c>
      <c r="H34" s="49">
        <f>H32*3</f>
        <v>833.25352595326808</v>
      </c>
      <c r="I34" s="166" t="s">
        <v>88</v>
      </c>
      <c r="J34" s="167">
        <f>J32*3</f>
        <v>6065.1179458815586</v>
      </c>
      <c r="K34" s="155" t="s">
        <v>88</v>
      </c>
      <c r="L34" s="49">
        <f>L32*3</f>
        <v>5231.8644199282899</v>
      </c>
      <c r="M34" s="155" t="s">
        <v>88</v>
      </c>
      <c r="N34" s="49">
        <f>N32*3</f>
        <v>1874.6727268282175</v>
      </c>
      <c r="O34" s="166" t="s">
        <v>88</v>
      </c>
      <c r="P34" s="167">
        <f>P32*3</f>
        <v>7106.5371467565074</v>
      </c>
      <c r="Q34" s="166" t="s">
        <v>74</v>
      </c>
      <c r="R34" s="167">
        <f>R32*12</f>
        <v>32369.514049024594</v>
      </c>
      <c r="S34" s="133"/>
      <c r="T34" s="134"/>
    </row>
    <row r="35" spans="2:20" ht="15.5" x14ac:dyDescent="0.35">
      <c r="B35" s="2"/>
      <c r="C35" s="2"/>
      <c r="D35" s="2"/>
      <c r="E35" s="2"/>
      <c r="F35" s="2"/>
      <c r="K35" s="170"/>
      <c r="L35" s="169"/>
    </row>
    <row r="36" spans="2:20" ht="15.5" x14ac:dyDescent="0.35">
      <c r="B36" s="2"/>
      <c r="C36" s="2"/>
      <c r="D36" s="2"/>
      <c r="E36" s="2"/>
      <c r="F36" s="2"/>
      <c r="K36" s="170"/>
      <c r="L36" s="169"/>
    </row>
    <row r="37" spans="2:20" x14ac:dyDescent="0.35">
      <c r="B37" s="9" t="s">
        <v>36</v>
      </c>
      <c r="C37" s="9"/>
      <c r="D37" s="9"/>
      <c r="E37" s="9" t="s">
        <v>37</v>
      </c>
      <c r="K37" s="169"/>
      <c r="L37" s="169"/>
    </row>
    <row r="38" spans="2:20" x14ac:dyDescent="0.35">
      <c r="K38" s="169"/>
      <c r="L38" s="169"/>
    </row>
    <row r="39" spans="2:20" x14ac:dyDescent="0.35">
      <c r="B39" s="70" t="s">
        <v>38</v>
      </c>
      <c r="C39" s="70"/>
      <c r="D39" s="70"/>
      <c r="E39" s="70" t="s">
        <v>38</v>
      </c>
      <c r="F39" s="70"/>
      <c r="K39" s="169"/>
      <c r="L39" s="169"/>
    </row>
    <row r="40" spans="2:20" ht="15.5" x14ac:dyDescent="0.35">
      <c r="B40" s="2"/>
      <c r="C40" s="2"/>
      <c r="D40" s="2"/>
      <c r="E40" s="2"/>
      <c r="F40" s="2"/>
    </row>
    <row r="41" spans="2:20" x14ac:dyDescent="0.35">
      <c r="K41" s="170"/>
      <c r="L41" s="169"/>
    </row>
    <row r="42" spans="2:20" x14ac:dyDescent="0.35">
      <c r="K42" s="171"/>
    </row>
    <row r="43" spans="2:20" x14ac:dyDescent="0.35">
      <c r="E43" s="199"/>
    </row>
  </sheetData>
  <mergeCells count="25">
    <mergeCell ref="A3:T3"/>
    <mergeCell ref="B30:D30"/>
    <mergeCell ref="Q12:R12"/>
    <mergeCell ref="C22:D22"/>
    <mergeCell ref="T22:T27"/>
    <mergeCell ref="S24:S26"/>
    <mergeCell ref="C27:D27"/>
    <mergeCell ref="S14:S15"/>
    <mergeCell ref="T14:T18"/>
    <mergeCell ref="C15:D15"/>
    <mergeCell ref="S16:S18"/>
    <mergeCell ref="O11:P11"/>
    <mergeCell ref="E12:F12"/>
    <mergeCell ref="G12:H12"/>
    <mergeCell ref="I12:J12"/>
    <mergeCell ref="Q11:R11"/>
    <mergeCell ref="E7:F7"/>
    <mergeCell ref="E11:F11"/>
    <mergeCell ref="M11:N11"/>
    <mergeCell ref="M12:N12"/>
    <mergeCell ref="O12:P12"/>
    <mergeCell ref="K11:L11"/>
    <mergeCell ref="K12:L12"/>
    <mergeCell ref="G11:H11"/>
    <mergeCell ref="I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83C35-01D7-4762-B65A-382A069B2BB0}">
  <dimension ref="A1:P130"/>
  <sheetViews>
    <sheetView topLeftCell="A11" workbookViewId="0">
      <selection activeCell="L5" sqref="L5"/>
    </sheetView>
  </sheetViews>
  <sheetFormatPr defaultColWidth="9.1796875" defaultRowHeight="14.5" x14ac:dyDescent="0.35"/>
  <cols>
    <col min="1" max="1" width="9.1796875" style="86" customWidth="1"/>
    <col min="2" max="2" width="7.81640625" style="86" customWidth="1"/>
    <col min="3" max="3" width="14.7265625" style="86" customWidth="1"/>
    <col min="4" max="4" width="14.26953125" style="86" customWidth="1"/>
    <col min="5" max="7" width="14.7265625" style="86" customWidth="1"/>
    <col min="8" max="9" width="9.1796875" style="86"/>
    <col min="10" max="10" width="5" style="86" customWidth="1"/>
    <col min="11" max="11" width="10.54296875" style="86" customWidth="1"/>
    <col min="12" max="16384" width="9.1796875" style="86"/>
  </cols>
  <sheetData>
    <row r="1" spans="1:16" x14ac:dyDescent="0.35">
      <c r="A1" s="77"/>
      <c r="B1" s="77"/>
      <c r="C1" s="77"/>
      <c r="D1" s="77"/>
      <c r="E1" s="77"/>
      <c r="F1" s="77"/>
      <c r="G1" s="78"/>
    </row>
    <row r="2" spans="1:16" x14ac:dyDescent="0.35">
      <c r="A2" s="77"/>
      <c r="B2" s="77"/>
      <c r="C2" s="77"/>
      <c r="D2" s="77"/>
      <c r="E2" s="77"/>
      <c r="F2" s="79"/>
      <c r="G2" s="80"/>
    </row>
    <row r="3" spans="1:16" x14ac:dyDescent="0.35">
      <c r="A3" s="77"/>
      <c r="B3" s="77"/>
      <c r="C3" s="77"/>
      <c r="D3" s="77"/>
      <c r="E3" s="77"/>
      <c r="F3" s="79"/>
      <c r="G3" s="80"/>
      <c r="K3" s="99" t="s">
        <v>1</v>
      </c>
      <c r="L3" s="99" t="s">
        <v>39</v>
      </c>
      <c r="M3" s="100"/>
    </row>
    <row r="4" spans="1:16" ht="21" x14ac:dyDescent="0.5">
      <c r="A4" s="77"/>
      <c r="B4" s="81" t="s">
        <v>40</v>
      </c>
      <c r="C4" s="77"/>
      <c r="D4" s="77"/>
      <c r="E4" s="82"/>
      <c r="F4" s="83"/>
      <c r="G4" s="77"/>
      <c r="K4" s="101" t="s">
        <v>71</v>
      </c>
      <c r="L4" s="102">
        <v>225.5</v>
      </c>
      <c r="M4" s="114">
        <f>L4/L5</f>
        <v>0.10616760828625235</v>
      </c>
      <c r="N4" s="107"/>
      <c r="O4" s="106"/>
    </row>
    <row r="5" spans="1:16" x14ac:dyDescent="0.35">
      <c r="A5" s="77"/>
      <c r="B5" s="77"/>
      <c r="C5" s="77"/>
      <c r="D5" s="77"/>
      <c r="E5" s="77"/>
      <c r="F5" s="83"/>
      <c r="G5" s="77"/>
      <c r="K5" s="103" t="s">
        <v>41</v>
      </c>
      <c r="L5" s="104">
        <v>2124</v>
      </c>
      <c r="M5" s="103"/>
      <c r="N5" s="105"/>
      <c r="O5" s="106"/>
    </row>
    <row r="6" spans="1:16" x14ac:dyDescent="0.35">
      <c r="A6" s="77"/>
      <c r="B6" s="113" t="s">
        <v>42</v>
      </c>
      <c r="C6" s="112"/>
      <c r="D6" s="111"/>
      <c r="E6" s="110">
        <v>44927</v>
      </c>
      <c r="F6" s="84"/>
      <c r="G6" s="77"/>
      <c r="M6" s="98"/>
      <c r="N6" s="95"/>
      <c r="O6" s="95"/>
    </row>
    <row r="7" spans="1:16" x14ac:dyDescent="0.35">
      <c r="A7" s="77"/>
      <c r="B7" s="109" t="s">
        <v>43</v>
      </c>
      <c r="C7" s="79"/>
      <c r="D7" s="115"/>
      <c r="E7" s="116">
        <v>24</v>
      </c>
      <c r="F7" s="88" t="s">
        <v>44</v>
      </c>
      <c r="G7" s="77"/>
      <c r="M7" s="98"/>
      <c r="N7" s="97"/>
      <c r="O7" s="97"/>
    </row>
    <row r="8" spans="1:16" x14ac:dyDescent="0.35">
      <c r="A8" s="77"/>
      <c r="B8" s="109" t="s">
        <v>45</v>
      </c>
      <c r="C8" s="79"/>
      <c r="D8" s="117">
        <f>E6-1</f>
        <v>44926</v>
      </c>
      <c r="E8" s="118">
        <v>73322.399999999994</v>
      </c>
      <c r="F8" s="88" t="s">
        <v>46</v>
      </c>
      <c r="G8" s="77"/>
      <c r="H8" s="126"/>
      <c r="K8" s="96"/>
      <c r="L8" s="96"/>
      <c r="M8" s="97"/>
      <c r="N8" s="97"/>
      <c r="O8" s="97"/>
    </row>
    <row r="9" spans="1:16" x14ac:dyDescent="0.35">
      <c r="A9" s="77"/>
      <c r="B9" s="109" t="s">
        <v>45</v>
      </c>
      <c r="C9" s="79"/>
      <c r="D9" s="117">
        <f>EOMONTH(D8,E7)</f>
        <v>45657</v>
      </c>
      <c r="E9" s="118">
        <v>65440.56</v>
      </c>
      <c r="F9" s="88" t="s">
        <v>46</v>
      </c>
      <c r="G9" s="77"/>
      <c r="H9" s="125"/>
      <c r="K9" s="96"/>
      <c r="L9" s="96"/>
      <c r="M9" s="97"/>
      <c r="N9" s="97"/>
      <c r="O9" s="97"/>
    </row>
    <row r="10" spans="1:16" x14ac:dyDescent="0.35">
      <c r="A10" s="77"/>
      <c r="B10" s="109" t="s">
        <v>47</v>
      </c>
      <c r="C10" s="79"/>
      <c r="D10" s="115"/>
      <c r="E10" s="119">
        <f>M4</f>
        <v>0.10616760828625235</v>
      </c>
      <c r="F10" s="88"/>
      <c r="G10" s="77"/>
      <c r="K10" s="96"/>
      <c r="L10" s="96"/>
      <c r="M10" s="97"/>
      <c r="N10" s="98"/>
      <c r="O10" s="98"/>
    </row>
    <row r="11" spans="1:16" x14ac:dyDescent="0.35">
      <c r="A11" s="77"/>
      <c r="B11" s="109" t="s">
        <v>48</v>
      </c>
      <c r="C11" s="79"/>
      <c r="D11" s="115"/>
      <c r="E11" s="120">
        <f>ROUND(E8*E10,2)</f>
        <v>7784.46</v>
      </c>
      <c r="F11" s="88" t="s">
        <v>46</v>
      </c>
      <c r="G11" s="77"/>
      <c r="K11" s="96"/>
      <c r="L11" s="96"/>
      <c r="M11" s="97"/>
      <c r="N11" s="98"/>
      <c r="O11" s="98"/>
    </row>
    <row r="12" spans="1:16" x14ac:dyDescent="0.35">
      <c r="A12" s="77"/>
      <c r="B12" s="109" t="s">
        <v>49</v>
      </c>
      <c r="C12" s="79"/>
      <c r="D12" s="115"/>
      <c r="E12" s="120">
        <f>ROUND(E9*E10,2)</f>
        <v>6947.67</v>
      </c>
      <c r="F12" s="88" t="s">
        <v>46</v>
      </c>
      <c r="G12" s="77"/>
      <c r="K12" s="96"/>
      <c r="L12" s="96"/>
      <c r="M12" s="97"/>
      <c r="N12" s="97"/>
      <c r="O12" s="97"/>
      <c r="P12" s="98"/>
    </row>
    <row r="13" spans="1:16" x14ac:dyDescent="0.35">
      <c r="A13" s="77"/>
      <c r="B13" s="121" t="s">
        <v>50</v>
      </c>
      <c r="C13" s="122"/>
      <c r="D13" s="123"/>
      <c r="E13" s="124">
        <v>4.3999999999999997E-2</v>
      </c>
      <c r="F13" s="89"/>
      <c r="G13" s="90"/>
      <c r="K13" s="96"/>
      <c r="L13" s="96"/>
      <c r="M13" s="97"/>
      <c r="N13" s="97"/>
      <c r="O13" s="97"/>
      <c r="P13" s="98"/>
    </row>
    <row r="14" spans="1:16" x14ac:dyDescent="0.35">
      <c r="A14" s="77"/>
      <c r="B14" s="87"/>
      <c r="C14" s="85"/>
      <c r="E14" s="91"/>
      <c r="F14" s="87"/>
      <c r="G14" s="90"/>
      <c r="K14" s="96"/>
      <c r="L14" s="96"/>
      <c r="M14" s="97"/>
      <c r="N14" s="97"/>
      <c r="O14" s="97"/>
      <c r="P14" s="98"/>
    </row>
    <row r="15" spans="1:16" x14ac:dyDescent="0.35">
      <c r="K15" s="96"/>
      <c r="L15" s="96"/>
      <c r="M15" s="97"/>
      <c r="N15" s="97"/>
      <c r="O15" s="97"/>
      <c r="P15" s="98"/>
    </row>
    <row r="16" spans="1:16" ht="15" thickBot="1" x14ac:dyDescent="0.4">
      <c r="A16" s="92" t="s">
        <v>51</v>
      </c>
      <c r="B16" s="92" t="s">
        <v>52</v>
      </c>
      <c r="C16" s="92" t="s">
        <v>53</v>
      </c>
      <c r="D16" s="92" t="s">
        <v>54</v>
      </c>
      <c r="E16" s="92" t="s">
        <v>55</v>
      </c>
      <c r="F16" s="92" t="s">
        <v>56</v>
      </c>
      <c r="G16" s="92" t="s">
        <v>57</v>
      </c>
      <c r="K16" s="96"/>
      <c r="L16" s="96"/>
      <c r="M16" s="97"/>
      <c r="N16" s="97"/>
      <c r="O16" s="97"/>
      <c r="P16" s="98"/>
    </row>
    <row r="17" spans="1:16" x14ac:dyDescent="0.35">
      <c r="A17" s="93">
        <f>E6</f>
        <v>44927</v>
      </c>
      <c r="B17" s="85">
        <v>1</v>
      </c>
      <c r="C17" s="83">
        <f>E11</f>
        <v>7784.46</v>
      </c>
      <c r="D17" s="94">
        <f t="shared" ref="D17:D40" si="0">ROUND(C17*$E$13/12,4)</f>
        <v>28.542999999999999</v>
      </c>
      <c r="E17" s="94">
        <f>F17-D17</f>
        <v>33.418493782302789</v>
      </c>
      <c r="F17" s="94">
        <f>PMT($E$13/12,E7,-E11,E12)</f>
        <v>61.961493782302789</v>
      </c>
      <c r="G17" s="94">
        <f>C17-E17</f>
        <v>7751.0415062176971</v>
      </c>
      <c r="K17" s="96"/>
      <c r="L17" s="96"/>
      <c r="M17" s="97"/>
      <c r="N17" s="97"/>
      <c r="O17" s="97"/>
      <c r="P17" s="98"/>
    </row>
    <row r="18" spans="1:16" x14ac:dyDescent="0.35">
      <c r="A18" s="93">
        <f>EDATE(A17,1)</f>
        <v>44958</v>
      </c>
      <c r="B18" s="85">
        <v>2</v>
      </c>
      <c r="C18" s="83">
        <f>G17</f>
        <v>7751.0415062176971</v>
      </c>
      <c r="D18" s="94">
        <f t="shared" si="0"/>
        <v>28.420500000000001</v>
      </c>
      <c r="E18" s="94">
        <f>F18-D18</f>
        <v>33.540993782302792</v>
      </c>
      <c r="F18" s="94">
        <f>F17</f>
        <v>61.961493782302789</v>
      </c>
      <c r="G18" s="94">
        <f t="shared" ref="G18:G26" si="1">C18-E18</f>
        <v>7717.5005124353947</v>
      </c>
      <c r="K18" s="96"/>
      <c r="L18" s="96"/>
      <c r="M18" s="97"/>
      <c r="N18" s="97"/>
      <c r="O18" s="97"/>
      <c r="P18" s="98"/>
    </row>
    <row r="19" spans="1:16" x14ac:dyDescent="0.35">
      <c r="A19" s="93">
        <f>EDATE(A18,1)</f>
        <v>44986</v>
      </c>
      <c r="B19" s="85">
        <v>3</v>
      </c>
      <c r="C19" s="83">
        <f>G18</f>
        <v>7717.5005124353947</v>
      </c>
      <c r="D19" s="94">
        <f t="shared" si="0"/>
        <v>28.297499999999999</v>
      </c>
      <c r="E19" s="94">
        <f>F19-D19</f>
        <v>33.663993782302789</v>
      </c>
      <c r="F19" s="94">
        <f t="shared" ref="F19:F40" si="2">F18</f>
        <v>61.961493782302789</v>
      </c>
      <c r="G19" s="94">
        <f t="shared" si="1"/>
        <v>7683.8365186530918</v>
      </c>
      <c r="K19" s="96"/>
      <c r="L19" s="96"/>
      <c r="M19" s="97"/>
      <c r="N19" s="97"/>
      <c r="O19" s="97"/>
      <c r="P19" s="98"/>
    </row>
    <row r="20" spans="1:16" x14ac:dyDescent="0.35">
      <c r="A20" s="93">
        <f t="shared" ref="A20:A40" si="3">EDATE(A19,1)</f>
        <v>45017</v>
      </c>
      <c r="B20" s="85">
        <v>4</v>
      </c>
      <c r="C20" s="83">
        <f t="shared" ref="C20:C26" si="4">G19</f>
        <v>7683.8365186530918</v>
      </c>
      <c r="D20" s="94">
        <f t="shared" si="0"/>
        <v>28.174099999999999</v>
      </c>
      <c r="E20" s="94">
        <f t="shared" ref="E20:E26" si="5">F20-D20</f>
        <v>33.787393782302786</v>
      </c>
      <c r="F20" s="94">
        <f t="shared" si="2"/>
        <v>61.961493782302789</v>
      </c>
      <c r="G20" s="94">
        <f t="shared" si="1"/>
        <v>7650.0491248707895</v>
      </c>
      <c r="K20" s="96"/>
      <c r="L20" s="96"/>
      <c r="M20" s="97"/>
      <c r="N20" s="97"/>
      <c r="O20" s="97"/>
      <c r="P20" s="98"/>
    </row>
    <row r="21" spans="1:16" x14ac:dyDescent="0.35">
      <c r="A21" s="93">
        <f t="shared" si="3"/>
        <v>45047</v>
      </c>
      <c r="B21" s="85">
        <v>5</v>
      </c>
      <c r="C21" s="83">
        <f t="shared" si="4"/>
        <v>7650.0491248707895</v>
      </c>
      <c r="D21" s="94">
        <f t="shared" si="0"/>
        <v>28.0502</v>
      </c>
      <c r="E21" s="94">
        <f t="shared" si="5"/>
        <v>33.911293782302792</v>
      </c>
      <c r="F21" s="94">
        <f t="shared" si="2"/>
        <v>61.961493782302789</v>
      </c>
      <c r="G21" s="94">
        <f t="shared" si="1"/>
        <v>7616.1378310884866</v>
      </c>
      <c r="K21" s="96"/>
      <c r="L21" s="96"/>
      <c r="M21" s="97"/>
      <c r="N21" s="97"/>
      <c r="O21" s="97"/>
      <c r="P21" s="98"/>
    </row>
    <row r="22" spans="1:16" x14ac:dyDescent="0.35">
      <c r="A22" s="93">
        <f t="shared" si="3"/>
        <v>45078</v>
      </c>
      <c r="B22" s="85">
        <v>6</v>
      </c>
      <c r="C22" s="83">
        <f t="shared" si="4"/>
        <v>7616.1378310884866</v>
      </c>
      <c r="D22" s="94">
        <f t="shared" si="0"/>
        <v>27.925799999999999</v>
      </c>
      <c r="E22" s="94">
        <f t="shared" si="5"/>
        <v>34.035693782302786</v>
      </c>
      <c r="F22" s="94">
        <f t="shared" si="2"/>
        <v>61.961493782302789</v>
      </c>
      <c r="G22" s="94">
        <f t="shared" si="1"/>
        <v>7582.102137306184</v>
      </c>
      <c r="K22" s="96"/>
      <c r="L22" s="96"/>
      <c r="M22" s="97"/>
      <c r="N22" s="97"/>
      <c r="O22" s="97"/>
      <c r="P22" s="98"/>
    </row>
    <row r="23" spans="1:16" x14ac:dyDescent="0.35">
      <c r="A23" s="93">
        <f t="shared" si="3"/>
        <v>45108</v>
      </c>
      <c r="B23" s="85">
        <v>7</v>
      </c>
      <c r="C23" s="83">
        <f t="shared" si="4"/>
        <v>7582.102137306184</v>
      </c>
      <c r="D23" s="94">
        <f t="shared" si="0"/>
        <v>27.800999999999998</v>
      </c>
      <c r="E23" s="94">
        <f t="shared" si="5"/>
        <v>34.160493782302794</v>
      </c>
      <c r="F23" s="94">
        <f t="shared" si="2"/>
        <v>61.961493782302789</v>
      </c>
      <c r="G23" s="94">
        <f t="shared" si="1"/>
        <v>7547.9416435238809</v>
      </c>
      <c r="N23" s="97"/>
      <c r="O23" s="97"/>
      <c r="P23" s="98"/>
    </row>
    <row r="24" spans="1:16" x14ac:dyDescent="0.35">
      <c r="A24" s="93">
        <f>EDATE(A23,1)</f>
        <v>45139</v>
      </c>
      <c r="B24" s="85">
        <v>8</v>
      </c>
      <c r="C24" s="83">
        <f t="shared" si="4"/>
        <v>7547.9416435238809</v>
      </c>
      <c r="D24" s="94">
        <f t="shared" si="0"/>
        <v>27.675799999999999</v>
      </c>
      <c r="E24" s="94">
        <f t="shared" si="5"/>
        <v>34.285693782302786</v>
      </c>
      <c r="F24" s="94">
        <f t="shared" si="2"/>
        <v>61.961493782302789</v>
      </c>
      <c r="G24" s="94">
        <f t="shared" si="1"/>
        <v>7513.6559497415783</v>
      </c>
      <c r="N24" s="97"/>
      <c r="O24" s="97"/>
      <c r="P24" s="98"/>
    </row>
    <row r="25" spans="1:16" x14ac:dyDescent="0.35">
      <c r="A25" s="93">
        <f t="shared" si="3"/>
        <v>45170</v>
      </c>
      <c r="B25" s="85">
        <v>9</v>
      </c>
      <c r="C25" s="83">
        <f t="shared" si="4"/>
        <v>7513.6559497415783</v>
      </c>
      <c r="D25" s="94">
        <f t="shared" si="0"/>
        <v>27.5501</v>
      </c>
      <c r="E25" s="94">
        <f t="shared" si="5"/>
        <v>34.411393782302788</v>
      </c>
      <c r="F25" s="94">
        <f t="shared" si="2"/>
        <v>61.961493782302789</v>
      </c>
      <c r="G25" s="94">
        <f t="shared" si="1"/>
        <v>7479.2445559592752</v>
      </c>
      <c r="N25" s="97"/>
      <c r="O25" s="97"/>
      <c r="P25" s="98"/>
    </row>
    <row r="26" spans="1:16" x14ac:dyDescent="0.35">
      <c r="A26" s="93">
        <f t="shared" si="3"/>
        <v>45200</v>
      </c>
      <c r="B26" s="85">
        <v>10</v>
      </c>
      <c r="C26" s="83">
        <f t="shared" si="4"/>
        <v>7479.2445559592752</v>
      </c>
      <c r="D26" s="94">
        <f t="shared" si="0"/>
        <v>27.4239</v>
      </c>
      <c r="E26" s="94">
        <f t="shared" si="5"/>
        <v>34.537593782302793</v>
      </c>
      <c r="F26" s="94">
        <f t="shared" si="2"/>
        <v>61.961493782302789</v>
      </c>
      <c r="G26" s="94">
        <f t="shared" si="1"/>
        <v>7444.7069621769724</v>
      </c>
      <c r="N26" s="97"/>
      <c r="O26" s="97"/>
      <c r="P26" s="98"/>
    </row>
    <row r="27" spans="1:16" x14ac:dyDescent="0.35">
      <c r="A27" s="93">
        <f t="shared" si="3"/>
        <v>45231</v>
      </c>
      <c r="B27" s="85">
        <v>11</v>
      </c>
      <c r="C27" s="83">
        <f t="shared" ref="C27:C40" si="6">G26</f>
        <v>7444.7069621769724</v>
      </c>
      <c r="D27" s="94">
        <f t="shared" si="0"/>
        <v>27.2973</v>
      </c>
      <c r="E27" s="94">
        <f t="shared" ref="E27:E40" si="7">F27-D27</f>
        <v>34.664193782302789</v>
      </c>
      <c r="F27" s="94">
        <f t="shared" si="2"/>
        <v>61.961493782302789</v>
      </c>
      <c r="G27" s="94">
        <f t="shared" ref="G27:G40" si="8">C27-E27</f>
        <v>7410.04276839467</v>
      </c>
    </row>
    <row r="28" spans="1:16" x14ac:dyDescent="0.35">
      <c r="A28" s="93">
        <f t="shared" si="3"/>
        <v>45261</v>
      </c>
      <c r="B28" s="85">
        <v>12</v>
      </c>
      <c r="C28" s="83">
        <f t="shared" si="6"/>
        <v>7410.04276839467</v>
      </c>
      <c r="D28" s="94">
        <f t="shared" si="0"/>
        <v>27.170200000000001</v>
      </c>
      <c r="E28" s="94">
        <f t="shared" si="7"/>
        <v>34.791293782302787</v>
      </c>
      <c r="F28" s="94">
        <f t="shared" si="2"/>
        <v>61.961493782302789</v>
      </c>
      <c r="G28" s="94">
        <f t="shared" si="8"/>
        <v>7375.251474612367</v>
      </c>
    </row>
    <row r="29" spans="1:16" x14ac:dyDescent="0.35">
      <c r="A29" s="93">
        <f t="shared" si="3"/>
        <v>45292</v>
      </c>
      <c r="B29" s="85">
        <v>13</v>
      </c>
      <c r="C29" s="83">
        <f t="shared" si="6"/>
        <v>7375.251474612367</v>
      </c>
      <c r="D29" s="94">
        <f t="shared" si="0"/>
        <v>27.0426</v>
      </c>
      <c r="E29" s="94">
        <f t="shared" si="7"/>
        <v>34.918893782302789</v>
      </c>
      <c r="F29" s="94">
        <f t="shared" si="2"/>
        <v>61.961493782302789</v>
      </c>
      <c r="G29" s="94">
        <f t="shared" si="8"/>
        <v>7340.3325808300642</v>
      </c>
    </row>
    <row r="30" spans="1:16" x14ac:dyDescent="0.35">
      <c r="A30" s="93">
        <f t="shared" si="3"/>
        <v>45323</v>
      </c>
      <c r="B30" s="85">
        <v>14</v>
      </c>
      <c r="C30" s="83">
        <f t="shared" si="6"/>
        <v>7340.3325808300642</v>
      </c>
      <c r="D30" s="94">
        <f t="shared" si="0"/>
        <v>26.9146</v>
      </c>
      <c r="E30" s="94">
        <f t="shared" si="7"/>
        <v>35.046893782302789</v>
      </c>
      <c r="F30" s="94">
        <f t="shared" si="2"/>
        <v>61.961493782302789</v>
      </c>
      <c r="G30" s="94">
        <f t="shared" si="8"/>
        <v>7305.2856870477617</v>
      </c>
    </row>
    <row r="31" spans="1:16" x14ac:dyDescent="0.35">
      <c r="A31" s="93">
        <f t="shared" si="3"/>
        <v>45352</v>
      </c>
      <c r="B31" s="85">
        <v>15</v>
      </c>
      <c r="C31" s="83">
        <f t="shared" si="6"/>
        <v>7305.2856870477617</v>
      </c>
      <c r="D31" s="94">
        <f t="shared" si="0"/>
        <v>26.786000000000001</v>
      </c>
      <c r="E31" s="94">
        <f t="shared" si="7"/>
        <v>35.175493782302787</v>
      </c>
      <c r="F31" s="94">
        <f t="shared" si="2"/>
        <v>61.961493782302789</v>
      </c>
      <c r="G31" s="94">
        <f t="shared" si="8"/>
        <v>7270.1101932654592</v>
      </c>
    </row>
    <row r="32" spans="1:16" x14ac:dyDescent="0.35">
      <c r="A32" s="93">
        <f t="shared" si="3"/>
        <v>45383</v>
      </c>
      <c r="B32" s="85">
        <v>16</v>
      </c>
      <c r="C32" s="83">
        <f t="shared" si="6"/>
        <v>7270.1101932654592</v>
      </c>
      <c r="D32" s="94">
        <f t="shared" si="0"/>
        <v>26.6571</v>
      </c>
      <c r="E32" s="94">
        <f t="shared" si="7"/>
        <v>35.304393782302789</v>
      </c>
      <c r="F32" s="94">
        <f t="shared" si="2"/>
        <v>61.961493782302789</v>
      </c>
      <c r="G32" s="94">
        <f t="shared" si="8"/>
        <v>7234.8057994831561</v>
      </c>
    </row>
    <row r="33" spans="1:7" x14ac:dyDescent="0.35">
      <c r="A33" s="93">
        <f t="shared" si="3"/>
        <v>45413</v>
      </c>
      <c r="B33" s="85">
        <v>17</v>
      </c>
      <c r="C33" s="83">
        <f t="shared" si="6"/>
        <v>7234.8057994831561</v>
      </c>
      <c r="D33" s="94">
        <f t="shared" si="0"/>
        <v>26.5276</v>
      </c>
      <c r="E33" s="94">
        <f t="shared" si="7"/>
        <v>35.433893782302789</v>
      </c>
      <c r="F33" s="94">
        <f t="shared" si="2"/>
        <v>61.961493782302789</v>
      </c>
      <c r="G33" s="94">
        <f t="shared" si="8"/>
        <v>7199.3719057008529</v>
      </c>
    </row>
    <row r="34" spans="1:7" x14ac:dyDescent="0.35">
      <c r="A34" s="93">
        <f t="shared" si="3"/>
        <v>45444</v>
      </c>
      <c r="B34" s="85">
        <v>18</v>
      </c>
      <c r="C34" s="83">
        <f t="shared" si="6"/>
        <v>7199.3719057008529</v>
      </c>
      <c r="D34" s="94">
        <f t="shared" si="0"/>
        <v>26.3977</v>
      </c>
      <c r="E34" s="94">
        <f t="shared" si="7"/>
        <v>35.563793782302788</v>
      </c>
      <c r="F34" s="94">
        <f t="shared" si="2"/>
        <v>61.961493782302789</v>
      </c>
      <c r="G34" s="94">
        <f t="shared" si="8"/>
        <v>7163.8081119185499</v>
      </c>
    </row>
    <row r="35" spans="1:7" x14ac:dyDescent="0.35">
      <c r="A35" s="93">
        <f t="shared" si="3"/>
        <v>45474</v>
      </c>
      <c r="B35" s="85">
        <v>19</v>
      </c>
      <c r="C35" s="83">
        <f t="shared" si="6"/>
        <v>7163.8081119185499</v>
      </c>
      <c r="D35" s="94">
        <f t="shared" si="0"/>
        <v>26.267299999999999</v>
      </c>
      <c r="E35" s="94">
        <f t="shared" si="7"/>
        <v>35.69419378230279</v>
      </c>
      <c r="F35" s="94">
        <f t="shared" si="2"/>
        <v>61.961493782302789</v>
      </c>
      <c r="G35" s="94">
        <f t="shared" si="8"/>
        <v>7128.1139181362469</v>
      </c>
    </row>
    <row r="36" spans="1:7" x14ac:dyDescent="0.35">
      <c r="A36" s="93">
        <f t="shared" si="3"/>
        <v>45505</v>
      </c>
      <c r="B36" s="85">
        <v>20</v>
      </c>
      <c r="C36" s="83">
        <f t="shared" si="6"/>
        <v>7128.1139181362469</v>
      </c>
      <c r="D36" s="94">
        <f t="shared" si="0"/>
        <v>26.136399999999998</v>
      </c>
      <c r="E36" s="94">
        <f t="shared" si="7"/>
        <v>35.825093782302787</v>
      </c>
      <c r="F36" s="94">
        <f t="shared" si="2"/>
        <v>61.961493782302789</v>
      </c>
      <c r="G36" s="94">
        <f t="shared" si="8"/>
        <v>7092.2888243539437</v>
      </c>
    </row>
    <row r="37" spans="1:7" x14ac:dyDescent="0.35">
      <c r="A37" s="93">
        <f t="shared" si="3"/>
        <v>45536</v>
      </c>
      <c r="B37" s="85">
        <v>21</v>
      </c>
      <c r="C37" s="83">
        <f t="shared" si="6"/>
        <v>7092.2888243539437</v>
      </c>
      <c r="D37" s="94">
        <f t="shared" si="0"/>
        <v>26.005099999999999</v>
      </c>
      <c r="E37" s="94">
        <f t="shared" si="7"/>
        <v>35.95639378230279</v>
      </c>
      <c r="F37" s="94">
        <f t="shared" si="2"/>
        <v>61.961493782302789</v>
      </c>
      <c r="G37" s="94">
        <f t="shared" si="8"/>
        <v>7056.3324305716405</v>
      </c>
    </row>
    <row r="38" spans="1:7" x14ac:dyDescent="0.35">
      <c r="A38" s="93">
        <f t="shared" si="3"/>
        <v>45566</v>
      </c>
      <c r="B38" s="85">
        <v>22</v>
      </c>
      <c r="C38" s="83">
        <f t="shared" si="6"/>
        <v>7056.3324305716405</v>
      </c>
      <c r="D38" s="94">
        <f t="shared" si="0"/>
        <v>25.873200000000001</v>
      </c>
      <c r="E38" s="94">
        <f t="shared" si="7"/>
        <v>36.088293782302785</v>
      </c>
      <c r="F38" s="94">
        <f t="shared" si="2"/>
        <v>61.961493782302789</v>
      </c>
      <c r="G38" s="94">
        <f t="shared" si="8"/>
        <v>7020.244136789338</v>
      </c>
    </row>
    <row r="39" spans="1:7" x14ac:dyDescent="0.35">
      <c r="A39" s="93">
        <f t="shared" si="3"/>
        <v>45597</v>
      </c>
      <c r="B39" s="85">
        <v>23</v>
      </c>
      <c r="C39" s="83">
        <f t="shared" si="6"/>
        <v>7020.244136789338</v>
      </c>
      <c r="D39" s="94">
        <f t="shared" si="0"/>
        <v>25.7409</v>
      </c>
      <c r="E39" s="94">
        <f t="shared" si="7"/>
        <v>36.220593782302785</v>
      </c>
      <c r="F39" s="94">
        <f t="shared" si="2"/>
        <v>61.961493782302789</v>
      </c>
      <c r="G39" s="94">
        <f t="shared" si="8"/>
        <v>6984.0235430070352</v>
      </c>
    </row>
    <row r="40" spans="1:7" x14ac:dyDescent="0.35">
      <c r="A40" s="93">
        <f t="shared" si="3"/>
        <v>45627</v>
      </c>
      <c r="B40" s="85">
        <v>24</v>
      </c>
      <c r="C40" s="83">
        <f t="shared" si="6"/>
        <v>6984.0235430070352</v>
      </c>
      <c r="D40" s="94">
        <f t="shared" si="0"/>
        <v>25.6081</v>
      </c>
      <c r="E40" s="94">
        <f t="shared" si="7"/>
        <v>36.353393782302788</v>
      </c>
      <c r="F40" s="94">
        <f t="shared" si="2"/>
        <v>61.961493782302789</v>
      </c>
      <c r="G40" s="94">
        <f t="shared" si="8"/>
        <v>6947.6701492247321</v>
      </c>
    </row>
    <row r="41" spans="1:7" x14ac:dyDescent="0.35">
      <c r="A41" s="93"/>
      <c r="B41" s="85"/>
      <c r="C41" s="83"/>
      <c r="D41" s="94"/>
      <c r="E41" s="94"/>
      <c r="F41" s="94"/>
      <c r="G41" s="94"/>
    </row>
    <row r="42" spans="1:7" x14ac:dyDescent="0.35">
      <c r="A42" s="93"/>
      <c r="B42" s="85"/>
      <c r="C42" s="83"/>
      <c r="D42" s="94"/>
      <c r="E42" s="94"/>
      <c r="F42" s="94"/>
      <c r="G42" s="94"/>
    </row>
    <row r="43" spans="1:7" x14ac:dyDescent="0.35">
      <c r="A43" s="93"/>
      <c r="B43" s="85"/>
      <c r="C43" s="83"/>
      <c r="D43" s="94"/>
      <c r="E43" s="94"/>
      <c r="F43" s="94"/>
      <c r="G43" s="94"/>
    </row>
    <row r="44" spans="1:7" x14ac:dyDescent="0.35">
      <c r="A44" s="93"/>
      <c r="B44" s="85"/>
      <c r="C44" s="83"/>
      <c r="D44" s="94"/>
      <c r="E44" s="94"/>
      <c r="F44" s="94"/>
      <c r="G44" s="94"/>
    </row>
    <row r="45" spans="1:7" x14ac:dyDescent="0.35">
      <c r="A45" s="93"/>
      <c r="B45" s="85"/>
      <c r="C45" s="83"/>
      <c r="D45" s="94"/>
      <c r="E45" s="94"/>
      <c r="F45" s="94"/>
      <c r="G45" s="94"/>
    </row>
    <row r="46" spans="1:7" x14ac:dyDescent="0.35">
      <c r="A46" s="93"/>
      <c r="B46" s="85"/>
      <c r="C46" s="83"/>
      <c r="D46" s="94"/>
      <c r="E46" s="94"/>
      <c r="F46" s="94"/>
      <c r="G46" s="94"/>
    </row>
    <row r="47" spans="1:7" x14ac:dyDescent="0.35">
      <c r="A47" s="93"/>
      <c r="B47" s="85"/>
      <c r="C47" s="83"/>
      <c r="D47" s="94"/>
      <c r="E47" s="94"/>
      <c r="F47" s="94"/>
      <c r="G47" s="94"/>
    </row>
    <row r="48" spans="1:7" x14ac:dyDescent="0.35">
      <c r="A48" s="93"/>
      <c r="B48" s="85"/>
      <c r="C48" s="83"/>
      <c r="D48" s="94"/>
      <c r="E48" s="94"/>
      <c r="F48" s="94"/>
      <c r="G48" s="94"/>
    </row>
    <row r="49" spans="1:7" x14ac:dyDescent="0.35">
      <c r="A49" s="93"/>
      <c r="B49" s="85"/>
      <c r="C49" s="83"/>
      <c r="D49" s="94"/>
      <c r="E49" s="94"/>
      <c r="F49" s="94"/>
      <c r="G49" s="94"/>
    </row>
    <row r="50" spans="1:7" x14ac:dyDescent="0.35">
      <c r="A50" s="93"/>
      <c r="B50" s="85"/>
      <c r="C50" s="83"/>
      <c r="D50" s="94"/>
      <c r="E50" s="94"/>
      <c r="F50" s="94"/>
      <c r="G50" s="94"/>
    </row>
    <row r="51" spans="1:7" x14ac:dyDescent="0.35">
      <c r="A51" s="93"/>
      <c r="B51" s="85"/>
      <c r="C51" s="83"/>
      <c r="D51" s="94"/>
      <c r="E51" s="94"/>
      <c r="F51" s="94"/>
      <c r="G51" s="94"/>
    </row>
    <row r="52" spans="1:7" x14ac:dyDescent="0.35">
      <c r="A52" s="93"/>
      <c r="B52" s="85"/>
      <c r="C52" s="83"/>
      <c r="D52" s="94"/>
      <c r="E52" s="94"/>
      <c r="F52" s="94"/>
      <c r="G52" s="94"/>
    </row>
    <row r="53" spans="1:7" x14ac:dyDescent="0.35">
      <c r="A53" s="93"/>
      <c r="B53" s="85"/>
      <c r="C53" s="83"/>
      <c r="D53" s="94"/>
      <c r="E53" s="94"/>
      <c r="F53" s="94"/>
      <c r="G53" s="94"/>
    </row>
    <row r="54" spans="1:7" x14ac:dyDescent="0.35">
      <c r="A54" s="93"/>
      <c r="B54" s="85"/>
      <c r="C54" s="83"/>
      <c r="D54" s="94"/>
      <c r="E54" s="94"/>
      <c r="F54" s="94"/>
      <c r="G54" s="94"/>
    </row>
    <row r="55" spans="1:7" x14ac:dyDescent="0.35">
      <c r="A55" s="93"/>
      <c r="B55" s="85"/>
      <c r="C55" s="83"/>
      <c r="D55" s="94"/>
      <c r="E55" s="94"/>
      <c r="F55" s="94"/>
      <c r="G55" s="94"/>
    </row>
    <row r="56" spans="1:7" x14ac:dyDescent="0.35">
      <c r="A56" s="93"/>
      <c r="B56" s="85"/>
      <c r="C56" s="83"/>
      <c r="D56" s="94"/>
      <c r="E56" s="94"/>
      <c r="F56" s="94"/>
      <c r="G56" s="94"/>
    </row>
    <row r="57" spans="1:7" x14ac:dyDescent="0.35">
      <c r="A57" s="93"/>
      <c r="B57" s="85"/>
      <c r="C57" s="83"/>
      <c r="D57" s="94"/>
      <c r="E57" s="94"/>
      <c r="F57" s="94"/>
      <c r="G57" s="94"/>
    </row>
    <row r="58" spans="1:7" x14ac:dyDescent="0.35">
      <c r="A58" s="93"/>
      <c r="B58" s="85"/>
      <c r="C58" s="83"/>
      <c r="D58" s="94"/>
      <c r="E58" s="94"/>
      <c r="F58" s="94"/>
      <c r="G58" s="94"/>
    </row>
    <row r="59" spans="1:7" x14ac:dyDescent="0.35">
      <c r="A59" s="93"/>
      <c r="B59" s="85"/>
      <c r="C59" s="83"/>
      <c r="D59" s="94"/>
      <c r="E59" s="94"/>
      <c r="F59" s="94"/>
      <c r="G59" s="94"/>
    </row>
    <row r="60" spans="1:7" x14ac:dyDescent="0.35">
      <c r="A60" s="93"/>
      <c r="B60" s="85"/>
      <c r="C60" s="83"/>
      <c r="D60" s="94"/>
      <c r="E60" s="94"/>
      <c r="F60" s="94"/>
      <c r="G60" s="94"/>
    </row>
    <row r="61" spans="1:7" x14ac:dyDescent="0.35">
      <c r="A61" s="93"/>
      <c r="B61" s="85"/>
      <c r="C61" s="83"/>
      <c r="D61" s="94"/>
      <c r="E61" s="94"/>
      <c r="F61" s="94"/>
      <c r="G61" s="94"/>
    </row>
    <row r="62" spans="1:7" x14ac:dyDescent="0.35">
      <c r="A62" s="93"/>
      <c r="B62" s="85"/>
      <c r="C62" s="83"/>
      <c r="D62" s="94"/>
      <c r="E62" s="94"/>
      <c r="F62" s="94"/>
      <c r="G62" s="94"/>
    </row>
    <row r="63" spans="1:7" x14ac:dyDescent="0.35">
      <c r="A63" s="93"/>
      <c r="B63" s="85"/>
      <c r="C63" s="83"/>
      <c r="D63" s="94"/>
      <c r="E63" s="94"/>
      <c r="F63" s="94"/>
      <c r="G63" s="94"/>
    </row>
    <row r="64" spans="1:7" x14ac:dyDescent="0.35">
      <c r="A64" s="93"/>
      <c r="B64" s="85"/>
      <c r="C64" s="83"/>
      <c r="D64" s="94"/>
      <c r="E64" s="94"/>
      <c r="F64" s="94"/>
      <c r="G64" s="94"/>
    </row>
    <row r="65" spans="1:7" x14ac:dyDescent="0.35">
      <c r="A65" s="93"/>
      <c r="B65" s="85"/>
      <c r="C65" s="83"/>
      <c r="D65" s="94"/>
      <c r="E65" s="94"/>
      <c r="F65" s="94"/>
      <c r="G65" s="94"/>
    </row>
    <row r="66" spans="1:7" x14ac:dyDescent="0.35">
      <c r="A66" s="93"/>
      <c r="B66" s="85"/>
      <c r="C66" s="83"/>
      <c r="D66" s="94"/>
      <c r="E66" s="94"/>
      <c r="F66" s="94"/>
      <c r="G66" s="94"/>
    </row>
    <row r="67" spans="1:7" x14ac:dyDescent="0.35">
      <c r="A67" s="93"/>
      <c r="B67" s="85"/>
      <c r="C67" s="83"/>
      <c r="D67" s="94"/>
      <c r="E67" s="94"/>
      <c r="F67" s="94"/>
      <c r="G67" s="94"/>
    </row>
    <row r="68" spans="1:7" x14ac:dyDescent="0.35">
      <c r="A68" s="93"/>
      <c r="B68" s="85"/>
      <c r="C68" s="83"/>
      <c r="D68" s="94"/>
      <c r="E68" s="94"/>
      <c r="F68" s="94"/>
      <c r="G68" s="94"/>
    </row>
    <row r="69" spans="1:7" x14ac:dyDescent="0.35">
      <c r="A69" s="93"/>
      <c r="B69" s="85"/>
      <c r="C69" s="83"/>
      <c r="D69" s="94"/>
      <c r="E69" s="94"/>
      <c r="F69" s="94"/>
      <c r="G69" s="94"/>
    </row>
    <row r="70" spans="1:7" x14ac:dyDescent="0.35">
      <c r="A70" s="93"/>
      <c r="B70" s="85"/>
      <c r="C70" s="83"/>
      <c r="D70" s="94"/>
      <c r="E70" s="94"/>
      <c r="F70" s="94"/>
      <c r="G70" s="94"/>
    </row>
    <row r="71" spans="1:7" x14ac:dyDescent="0.35">
      <c r="A71" s="93"/>
      <c r="B71" s="85"/>
      <c r="C71" s="83"/>
      <c r="D71" s="94"/>
      <c r="E71" s="94"/>
      <c r="F71" s="94"/>
      <c r="G71" s="94"/>
    </row>
    <row r="72" spans="1:7" x14ac:dyDescent="0.35">
      <c r="A72" s="93"/>
      <c r="B72" s="85"/>
      <c r="C72" s="83"/>
      <c r="D72" s="94"/>
      <c r="E72" s="94"/>
      <c r="F72" s="94"/>
      <c r="G72" s="94"/>
    </row>
    <row r="73" spans="1:7" x14ac:dyDescent="0.35">
      <c r="A73" s="93"/>
      <c r="B73" s="85"/>
      <c r="C73" s="83"/>
      <c r="D73" s="94"/>
      <c r="E73" s="94"/>
      <c r="F73" s="94"/>
      <c r="G73" s="94"/>
    </row>
    <row r="74" spans="1:7" x14ac:dyDescent="0.35">
      <c r="A74" s="93"/>
      <c r="B74" s="85"/>
      <c r="C74" s="83"/>
      <c r="D74" s="94"/>
      <c r="E74" s="94"/>
      <c r="F74" s="94"/>
      <c r="G74" s="94"/>
    </row>
    <row r="75" spans="1:7" x14ac:dyDescent="0.35">
      <c r="A75" s="93"/>
      <c r="B75" s="85"/>
      <c r="C75" s="83"/>
      <c r="D75" s="94"/>
      <c r="E75" s="94"/>
      <c r="F75" s="94"/>
      <c r="G75" s="94"/>
    </row>
    <row r="76" spans="1:7" x14ac:dyDescent="0.35">
      <c r="A76" s="93"/>
      <c r="B76" s="85"/>
      <c r="C76" s="83"/>
      <c r="D76" s="94"/>
      <c r="E76" s="94"/>
      <c r="F76" s="94"/>
      <c r="G76" s="94"/>
    </row>
    <row r="77" spans="1:7" x14ac:dyDescent="0.35">
      <c r="A77" s="93"/>
      <c r="B77" s="85"/>
      <c r="C77" s="83"/>
      <c r="D77" s="94"/>
      <c r="E77" s="94"/>
      <c r="F77" s="94"/>
      <c r="G77" s="94"/>
    </row>
    <row r="78" spans="1:7" x14ac:dyDescent="0.35">
      <c r="A78" s="93"/>
      <c r="B78" s="85"/>
      <c r="C78" s="83"/>
      <c r="D78" s="94"/>
      <c r="E78" s="94"/>
      <c r="F78" s="94"/>
      <c r="G78" s="94"/>
    </row>
    <row r="79" spans="1:7" x14ac:dyDescent="0.35">
      <c r="A79" s="93"/>
      <c r="B79" s="85"/>
      <c r="C79" s="83"/>
      <c r="D79" s="94"/>
      <c r="E79" s="94"/>
      <c r="F79" s="94"/>
      <c r="G79" s="94"/>
    </row>
    <row r="80" spans="1:7" x14ac:dyDescent="0.35">
      <c r="A80" s="93"/>
      <c r="B80" s="85"/>
      <c r="C80" s="83"/>
      <c r="D80" s="94"/>
      <c r="E80" s="94"/>
      <c r="F80" s="94"/>
      <c r="G80" s="94"/>
    </row>
    <row r="81" spans="1:7" x14ac:dyDescent="0.35">
      <c r="A81" s="93"/>
      <c r="B81" s="85"/>
      <c r="C81" s="83"/>
      <c r="D81" s="94"/>
      <c r="E81" s="94"/>
      <c r="F81" s="94"/>
      <c r="G81" s="94"/>
    </row>
    <row r="82" spans="1:7" x14ac:dyDescent="0.35">
      <c r="A82" s="93"/>
      <c r="B82" s="85"/>
      <c r="C82" s="83"/>
      <c r="D82" s="94"/>
      <c r="E82" s="94"/>
      <c r="F82" s="94"/>
      <c r="G82" s="94"/>
    </row>
    <row r="83" spans="1:7" x14ac:dyDescent="0.35">
      <c r="A83" s="93"/>
      <c r="B83" s="85"/>
      <c r="C83" s="83"/>
      <c r="D83" s="94"/>
      <c r="E83" s="94"/>
      <c r="F83" s="94"/>
      <c r="G83" s="94"/>
    </row>
    <row r="84" spans="1:7" x14ac:dyDescent="0.35">
      <c r="A84" s="93"/>
      <c r="B84" s="85"/>
      <c r="C84" s="83"/>
      <c r="D84" s="94"/>
      <c r="E84" s="94"/>
      <c r="F84" s="94"/>
      <c r="G84" s="94"/>
    </row>
    <row r="85" spans="1:7" x14ac:dyDescent="0.35">
      <c r="A85" s="93"/>
      <c r="B85" s="85"/>
      <c r="C85" s="83"/>
      <c r="D85" s="94"/>
      <c r="E85" s="94"/>
      <c r="F85" s="94"/>
      <c r="G85" s="94"/>
    </row>
    <row r="86" spans="1:7" x14ac:dyDescent="0.35">
      <c r="A86" s="93"/>
      <c r="B86" s="85"/>
      <c r="C86" s="83"/>
      <c r="D86" s="94"/>
      <c r="E86" s="94"/>
      <c r="F86" s="94"/>
      <c r="G86" s="94"/>
    </row>
    <row r="87" spans="1:7" x14ac:dyDescent="0.35">
      <c r="A87" s="93"/>
      <c r="B87" s="85"/>
      <c r="C87" s="83"/>
      <c r="D87" s="94"/>
      <c r="E87" s="94"/>
      <c r="F87" s="94"/>
      <c r="G87" s="94"/>
    </row>
    <row r="88" spans="1:7" x14ac:dyDescent="0.35">
      <c r="A88" s="93"/>
      <c r="B88" s="85"/>
      <c r="C88" s="83"/>
      <c r="D88" s="94"/>
      <c r="E88" s="94"/>
      <c r="F88" s="94"/>
      <c r="G88" s="94"/>
    </row>
    <row r="89" spans="1:7" x14ac:dyDescent="0.35">
      <c r="A89" s="93"/>
      <c r="B89" s="85"/>
      <c r="C89" s="83"/>
      <c r="D89" s="94"/>
      <c r="E89" s="94"/>
      <c r="F89" s="94"/>
      <c r="G89" s="94"/>
    </row>
    <row r="90" spans="1:7" x14ac:dyDescent="0.35">
      <c r="A90" s="93"/>
      <c r="B90" s="85"/>
      <c r="C90" s="83"/>
      <c r="D90" s="94"/>
      <c r="E90" s="94"/>
      <c r="F90" s="94"/>
      <c r="G90" s="94"/>
    </row>
    <row r="91" spans="1:7" x14ac:dyDescent="0.35">
      <c r="A91" s="93"/>
      <c r="B91" s="85"/>
      <c r="C91" s="83"/>
      <c r="D91" s="94"/>
      <c r="E91" s="94"/>
      <c r="F91" s="94"/>
      <c r="G91" s="94"/>
    </row>
    <row r="92" spans="1:7" x14ac:dyDescent="0.35">
      <c r="A92" s="93"/>
      <c r="B92" s="85"/>
      <c r="C92" s="83"/>
      <c r="D92" s="94"/>
      <c r="E92" s="94"/>
      <c r="F92" s="94"/>
      <c r="G92" s="94"/>
    </row>
    <row r="93" spans="1:7" x14ac:dyDescent="0.35">
      <c r="A93" s="93"/>
      <c r="B93" s="85"/>
      <c r="C93" s="83"/>
      <c r="D93" s="94"/>
      <c r="E93" s="94"/>
      <c r="F93" s="94"/>
      <c r="G93" s="94"/>
    </row>
    <row r="94" spans="1:7" x14ac:dyDescent="0.35">
      <c r="A94" s="93"/>
      <c r="B94" s="85"/>
      <c r="C94" s="83"/>
      <c r="D94" s="94"/>
      <c r="E94" s="94"/>
      <c r="F94" s="94"/>
      <c r="G94" s="94"/>
    </row>
    <row r="95" spans="1:7" x14ac:dyDescent="0.35">
      <c r="A95" s="93"/>
      <c r="B95" s="85"/>
      <c r="C95" s="83"/>
      <c r="D95" s="94"/>
      <c r="E95" s="94"/>
      <c r="F95" s="94"/>
      <c r="G95" s="94"/>
    </row>
    <row r="96" spans="1:7" x14ac:dyDescent="0.35">
      <c r="A96" s="93"/>
      <c r="B96" s="85"/>
      <c r="C96" s="83"/>
      <c r="D96" s="94"/>
      <c r="E96" s="94"/>
      <c r="F96" s="94"/>
      <c r="G96" s="94"/>
    </row>
    <row r="97" spans="1:7" x14ac:dyDescent="0.35">
      <c r="A97" s="93"/>
      <c r="B97" s="85"/>
      <c r="C97" s="83"/>
      <c r="D97" s="94"/>
      <c r="E97" s="94"/>
      <c r="F97" s="94"/>
      <c r="G97" s="94"/>
    </row>
    <row r="98" spans="1:7" x14ac:dyDescent="0.35">
      <c r="A98" s="93"/>
      <c r="B98" s="85"/>
      <c r="C98" s="83"/>
      <c r="D98" s="94"/>
      <c r="E98" s="94"/>
      <c r="F98" s="94"/>
      <c r="G98" s="94"/>
    </row>
    <row r="99" spans="1:7" x14ac:dyDescent="0.35">
      <c r="A99" s="93"/>
      <c r="B99" s="85"/>
      <c r="C99" s="83"/>
      <c r="D99" s="94"/>
      <c r="E99" s="94"/>
      <c r="F99" s="94"/>
      <c r="G99" s="94"/>
    </row>
    <row r="100" spans="1:7" x14ac:dyDescent="0.35">
      <c r="A100" s="93"/>
      <c r="B100" s="85"/>
      <c r="C100" s="83"/>
      <c r="D100" s="94"/>
      <c r="E100" s="94"/>
      <c r="F100" s="94"/>
      <c r="G100" s="94"/>
    </row>
    <row r="101" spans="1:7" x14ac:dyDescent="0.35">
      <c r="A101" s="93"/>
      <c r="B101" s="85"/>
      <c r="C101" s="83"/>
      <c r="D101" s="94"/>
      <c r="E101" s="94"/>
      <c r="F101" s="94"/>
      <c r="G101" s="94"/>
    </row>
    <row r="102" spans="1:7" x14ac:dyDescent="0.35">
      <c r="A102" s="93"/>
      <c r="B102" s="85"/>
      <c r="C102" s="83"/>
      <c r="D102" s="94"/>
      <c r="E102" s="94"/>
      <c r="F102" s="94"/>
      <c r="G102" s="94"/>
    </row>
    <row r="103" spans="1:7" x14ac:dyDescent="0.35">
      <c r="A103" s="93"/>
      <c r="B103" s="85"/>
      <c r="C103" s="83"/>
      <c r="D103" s="94"/>
      <c r="E103" s="94"/>
      <c r="F103" s="94"/>
      <c r="G103" s="94"/>
    </row>
    <row r="104" spans="1:7" x14ac:dyDescent="0.35">
      <c r="A104" s="93"/>
      <c r="B104" s="85"/>
      <c r="C104" s="83"/>
      <c r="D104" s="94"/>
      <c r="E104" s="94"/>
      <c r="F104" s="94"/>
      <c r="G104" s="94"/>
    </row>
    <row r="105" spans="1:7" x14ac:dyDescent="0.35">
      <c r="A105" s="93"/>
      <c r="B105" s="85"/>
      <c r="C105" s="83"/>
      <c r="D105" s="94"/>
      <c r="E105" s="94"/>
      <c r="F105" s="94"/>
      <c r="G105" s="94"/>
    </row>
    <row r="106" spans="1:7" x14ac:dyDescent="0.35">
      <c r="A106" s="93"/>
      <c r="B106" s="85"/>
      <c r="C106" s="83"/>
      <c r="D106" s="94"/>
      <c r="E106" s="94"/>
      <c r="F106" s="94"/>
      <c r="G106" s="94"/>
    </row>
    <row r="107" spans="1:7" x14ac:dyDescent="0.35">
      <c r="A107" s="93"/>
      <c r="B107" s="85"/>
      <c r="C107" s="83"/>
      <c r="D107" s="94"/>
      <c r="E107" s="94"/>
      <c r="F107" s="94"/>
      <c r="G107" s="94"/>
    </row>
    <row r="108" spans="1:7" x14ac:dyDescent="0.35">
      <c r="A108" s="93"/>
      <c r="B108" s="85"/>
      <c r="C108" s="83"/>
      <c r="D108" s="94"/>
      <c r="E108" s="94"/>
      <c r="F108" s="94"/>
      <c r="G108" s="94"/>
    </row>
    <row r="109" spans="1:7" x14ac:dyDescent="0.35">
      <c r="A109" s="93"/>
      <c r="B109" s="85"/>
      <c r="C109" s="83"/>
      <c r="D109" s="94"/>
      <c r="E109" s="94"/>
      <c r="F109" s="94"/>
      <c r="G109" s="94"/>
    </row>
    <row r="110" spans="1:7" x14ac:dyDescent="0.35">
      <c r="A110" s="93"/>
      <c r="B110" s="85"/>
      <c r="C110" s="83"/>
      <c r="D110" s="94"/>
      <c r="E110" s="94"/>
      <c r="F110" s="94"/>
      <c r="G110" s="94"/>
    </row>
    <row r="111" spans="1:7" x14ac:dyDescent="0.35">
      <c r="A111" s="93"/>
      <c r="B111" s="85"/>
      <c r="C111" s="83"/>
      <c r="D111" s="94"/>
      <c r="E111" s="94"/>
      <c r="F111" s="94"/>
      <c r="G111" s="94"/>
    </row>
    <row r="112" spans="1:7" x14ac:dyDescent="0.35">
      <c r="A112" s="93"/>
      <c r="B112" s="85"/>
      <c r="C112" s="83"/>
      <c r="D112" s="94"/>
      <c r="E112" s="94"/>
      <c r="F112" s="94"/>
      <c r="G112" s="94"/>
    </row>
    <row r="113" spans="1:7" x14ac:dyDescent="0.35">
      <c r="A113" s="93"/>
      <c r="B113" s="85"/>
      <c r="C113" s="83"/>
      <c r="D113" s="94"/>
      <c r="E113" s="94"/>
      <c r="F113" s="94"/>
      <c r="G113" s="94"/>
    </row>
    <row r="114" spans="1:7" x14ac:dyDescent="0.35">
      <c r="A114" s="93"/>
      <c r="B114" s="85"/>
      <c r="C114" s="83"/>
      <c r="D114" s="94"/>
      <c r="E114" s="94"/>
      <c r="F114" s="94"/>
      <c r="G114" s="94"/>
    </row>
    <row r="115" spans="1:7" x14ac:dyDescent="0.35">
      <c r="A115" s="93"/>
      <c r="B115" s="85"/>
      <c r="C115" s="83"/>
      <c r="D115" s="94"/>
      <c r="E115" s="94"/>
      <c r="F115" s="94"/>
      <c r="G115" s="94"/>
    </row>
    <row r="116" spans="1:7" x14ac:dyDescent="0.35">
      <c r="A116" s="93"/>
      <c r="B116" s="85"/>
      <c r="C116" s="83"/>
      <c r="D116" s="94"/>
      <c r="E116" s="94"/>
      <c r="F116" s="94"/>
      <c r="G116" s="94"/>
    </row>
    <row r="117" spans="1:7" x14ac:dyDescent="0.35">
      <c r="A117" s="93"/>
      <c r="B117" s="85"/>
      <c r="C117" s="83"/>
      <c r="D117" s="94"/>
      <c r="E117" s="94"/>
      <c r="F117" s="94"/>
      <c r="G117" s="94"/>
    </row>
    <row r="118" spans="1:7" x14ac:dyDescent="0.35">
      <c r="A118" s="93"/>
      <c r="B118" s="85"/>
      <c r="C118" s="83"/>
      <c r="D118" s="94"/>
      <c r="E118" s="94"/>
      <c r="F118" s="94"/>
      <c r="G118" s="94"/>
    </row>
    <row r="119" spans="1:7" x14ac:dyDescent="0.35">
      <c r="A119" s="93"/>
      <c r="B119" s="85"/>
      <c r="C119" s="83"/>
      <c r="D119" s="94"/>
      <c r="E119" s="94"/>
      <c r="F119" s="94"/>
      <c r="G119" s="94"/>
    </row>
    <row r="120" spans="1:7" x14ac:dyDescent="0.35">
      <c r="A120" s="93"/>
      <c r="B120" s="85"/>
      <c r="C120" s="83"/>
      <c r="D120" s="94"/>
      <c r="E120" s="94"/>
      <c r="F120" s="94"/>
      <c r="G120" s="94"/>
    </row>
    <row r="121" spans="1:7" x14ac:dyDescent="0.35">
      <c r="A121" s="93"/>
      <c r="B121" s="85"/>
      <c r="C121" s="83"/>
      <c r="D121" s="94"/>
      <c r="E121" s="94"/>
      <c r="F121" s="94"/>
      <c r="G121" s="94"/>
    </row>
    <row r="122" spans="1:7" x14ac:dyDescent="0.35">
      <c r="A122" s="93"/>
      <c r="B122" s="85"/>
      <c r="C122" s="83"/>
      <c r="D122" s="94"/>
      <c r="E122" s="94"/>
      <c r="F122" s="94"/>
      <c r="G122" s="94"/>
    </row>
    <row r="123" spans="1:7" x14ac:dyDescent="0.35">
      <c r="A123" s="93"/>
      <c r="B123" s="85"/>
      <c r="C123" s="83"/>
      <c r="D123" s="94"/>
      <c r="E123" s="94"/>
      <c r="F123" s="94"/>
      <c r="G123" s="94"/>
    </row>
    <row r="124" spans="1:7" x14ac:dyDescent="0.35">
      <c r="A124" s="93"/>
      <c r="B124" s="85"/>
      <c r="C124" s="83"/>
      <c r="D124" s="94"/>
      <c r="E124" s="94"/>
      <c r="F124" s="94"/>
      <c r="G124" s="94"/>
    </row>
    <row r="125" spans="1:7" x14ac:dyDescent="0.35">
      <c r="A125" s="93"/>
      <c r="B125" s="85"/>
      <c r="C125" s="83"/>
      <c r="D125" s="94"/>
      <c r="E125" s="94"/>
      <c r="F125" s="94"/>
      <c r="G125" s="94"/>
    </row>
    <row r="126" spans="1:7" x14ac:dyDescent="0.35">
      <c r="A126" s="93"/>
      <c r="B126" s="85"/>
      <c r="C126" s="83"/>
      <c r="D126" s="94"/>
      <c r="E126" s="94"/>
      <c r="F126" s="94"/>
      <c r="G126" s="94"/>
    </row>
    <row r="127" spans="1:7" x14ac:dyDescent="0.35">
      <c r="A127" s="93"/>
      <c r="B127" s="85"/>
      <c r="C127" s="83"/>
      <c r="D127" s="94"/>
      <c r="E127" s="94"/>
      <c r="F127" s="94"/>
      <c r="G127" s="94"/>
    </row>
    <row r="128" spans="1:7" x14ac:dyDescent="0.35">
      <c r="A128" s="93"/>
      <c r="B128" s="85"/>
      <c r="C128" s="83"/>
      <c r="D128" s="94"/>
      <c r="E128" s="94"/>
      <c r="F128" s="94"/>
      <c r="G128" s="94"/>
    </row>
    <row r="129" spans="1:7" x14ac:dyDescent="0.35">
      <c r="A129" s="93"/>
      <c r="B129" s="85"/>
      <c r="C129" s="83"/>
      <c r="D129" s="94"/>
      <c r="E129" s="94"/>
      <c r="F129" s="94"/>
      <c r="G129" s="94"/>
    </row>
    <row r="130" spans="1:7" x14ac:dyDescent="0.35">
      <c r="A130" s="93"/>
      <c r="B130" s="85"/>
      <c r="C130" s="83"/>
      <c r="D130" s="94"/>
      <c r="E130" s="94"/>
      <c r="F130" s="94"/>
      <c r="G130" s="9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0694-F4FA-4063-8F7D-C0C0BA55ADE4}">
  <dimension ref="A1:P130"/>
  <sheetViews>
    <sheetView workbookViewId="0">
      <selection activeCell="B4" sqref="B4"/>
    </sheetView>
  </sheetViews>
  <sheetFormatPr defaultColWidth="9.1796875" defaultRowHeight="14.5" x14ac:dyDescent="0.35"/>
  <cols>
    <col min="1" max="1" width="9.1796875" style="86" customWidth="1"/>
    <col min="2" max="2" width="7.81640625" style="86" customWidth="1"/>
    <col min="3" max="3" width="14.7265625" style="86" customWidth="1"/>
    <col min="4" max="4" width="14.26953125" style="86" customWidth="1"/>
    <col min="5" max="5" width="14.7265625" style="86" customWidth="1"/>
    <col min="6" max="6" width="17.453125" style="86" customWidth="1"/>
    <col min="7" max="7" width="14.7265625" style="86" customWidth="1"/>
    <col min="8" max="9" width="9.1796875" style="86"/>
    <col min="10" max="10" width="5" style="86" customWidth="1"/>
    <col min="11" max="11" width="10.54296875" style="86" customWidth="1"/>
    <col min="12" max="16384" width="9.1796875" style="86"/>
  </cols>
  <sheetData>
    <row r="1" spans="1:16" x14ac:dyDescent="0.35">
      <c r="A1" s="77"/>
      <c r="B1" s="77"/>
      <c r="C1" s="77"/>
      <c r="D1" s="77"/>
      <c r="E1" s="77"/>
      <c r="F1" s="77"/>
      <c r="G1" s="78"/>
    </row>
    <row r="2" spans="1:16" x14ac:dyDescent="0.35">
      <c r="A2" s="77"/>
      <c r="B2" s="77"/>
      <c r="C2" s="77"/>
      <c r="D2" s="77"/>
      <c r="E2" s="77"/>
      <c r="F2" s="79"/>
      <c r="G2" s="80"/>
    </row>
    <row r="3" spans="1:16" x14ac:dyDescent="0.35">
      <c r="A3" s="77"/>
      <c r="B3" s="77"/>
      <c r="C3" s="77"/>
      <c r="D3" s="77"/>
      <c r="E3" s="77"/>
      <c r="F3" s="79"/>
      <c r="G3" s="80"/>
      <c r="K3" s="99" t="s">
        <v>1</v>
      </c>
      <c r="L3" s="99" t="s">
        <v>39</v>
      </c>
      <c r="M3" s="100"/>
    </row>
    <row r="4" spans="1:16" ht="21" x14ac:dyDescent="0.5">
      <c r="A4" s="77"/>
      <c r="B4" s="81" t="s">
        <v>40</v>
      </c>
      <c r="C4" s="77"/>
      <c r="D4" s="77"/>
      <c r="E4" s="82"/>
      <c r="F4" s="83"/>
      <c r="G4" s="77"/>
      <c r="K4" s="101" t="s">
        <v>71</v>
      </c>
      <c r="L4" s="102">
        <v>35.700000000000003</v>
      </c>
      <c r="M4" s="197">
        <f>L4/L5</f>
        <v>1.6807909604519774E-2</v>
      </c>
      <c r="N4" s="107"/>
      <c r="O4" s="106"/>
    </row>
    <row r="5" spans="1:16" x14ac:dyDescent="0.35">
      <c r="A5" s="77"/>
      <c r="B5" s="77"/>
      <c r="C5" s="77"/>
      <c r="D5" s="77"/>
      <c r="E5" s="77"/>
      <c r="F5" s="83"/>
      <c r="G5" s="77"/>
      <c r="K5" s="103" t="s">
        <v>41</v>
      </c>
      <c r="L5" s="104">
        <v>2124</v>
      </c>
      <c r="M5" s="103"/>
      <c r="N5" s="105"/>
      <c r="O5" s="106"/>
    </row>
    <row r="6" spans="1:16" x14ac:dyDescent="0.35">
      <c r="A6" s="77"/>
      <c r="B6" s="113" t="s">
        <v>42</v>
      </c>
      <c r="C6" s="112"/>
      <c r="D6" s="111"/>
      <c r="E6" s="110">
        <v>45108</v>
      </c>
      <c r="F6" s="84"/>
      <c r="G6" s="77"/>
      <c r="M6" s="98"/>
      <c r="N6" s="95"/>
      <c r="O6" s="95"/>
    </row>
    <row r="7" spans="1:16" x14ac:dyDescent="0.35">
      <c r="A7" s="77"/>
      <c r="B7" s="109" t="s">
        <v>43</v>
      </c>
      <c r="C7" s="79"/>
      <c r="D7" s="115"/>
      <c r="E7" s="116">
        <v>3</v>
      </c>
      <c r="F7" s="88" t="s">
        <v>44</v>
      </c>
      <c r="G7" s="77"/>
      <c r="M7" s="98"/>
      <c r="N7" s="97"/>
      <c r="O7" s="97"/>
    </row>
    <row r="8" spans="1:16" x14ac:dyDescent="0.35">
      <c r="A8" s="77"/>
      <c r="B8" s="109" t="s">
        <v>45</v>
      </c>
      <c r="C8" s="79"/>
      <c r="D8" s="117">
        <f>E6-1</f>
        <v>45107</v>
      </c>
      <c r="E8" s="118">
        <v>71352.26999999999</v>
      </c>
      <c r="F8" s="88" t="s">
        <v>46</v>
      </c>
      <c r="G8" s="77"/>
      <c r="H8" s="126"/>
      <c r="K8" s="96"/>
      <c r="L8" s="96"/>
      <c r="M8" s="97"/>
      <c r="N8" s="97"/>
      <c r="O8" s="97"/>
    </row>
    <row r="9" spans="1:16" x14ac:dyDescent="0.35">
      <c r="A9" s="77"/>
      <c r="B9" s="109" t="s">
        <v>45</v>
      </c>
      <c r="C9" s="79"/>
      <c r="D9" s="117">
        <f>EOMONTH(D8,E7)</f>
        <v>45199</v>
      </c>
      <c r="E9" s="118">
        <v>70367.069999999992</v>
      </c>
      <c r="F9" s="88" t="s">
        <v>46</v>
      </c>
      <c r="G9" s="77"/>
      <c r="H9" s="125"/>
      <c r="K9" s="96"/>
      <c r="L9" s="96"/>
      <c r="M9" s="97"/>
      <c r="N9" s="97"/>
      <c r="O9" s="97"/>
    </row>
    <row r="10" spans="1:16" x14ac:dyDescent="0.35">
      <c r="A10" s="77"/>
      <c r="B10" s="109" t="s">
        <v>47</v>
      </c>
      <c r="C10" s="79"/>
      <c r="D10" s="115"/>
      <c r="E10" s="119">
        <f>M4</f>
        <v>1.6807909604519774E-2</v>
      </c>
      <c r="F10" s="88"/>
      <c r="G10" s="77"/>
      <c r="K10" s="96"/>
      <c r="L10" s="96"/>
      <c r="M10" s="97"/>
      <c r="N10" s="98"/>
      <c r="O10" s="98"/>
    </row>
    <row r="11" spans="1:16" x14ac:dyDescent="0.35">
      <c r="A11" s="77"/>
      <c r="B11" s="109" t="s">
        <v>48</v>
      </c>
      <c r="C11" s="79"/>
      <c r="D11" s="115"/>
      <c r="E11" s="120">
        <f>ROUND(E8*E10,2)</f>
        <v>1199.28</v>
      </c>
      <c r="F11" s="88" t="s">
        <v>46</v>
      </c>
      <c r="G11" s="77"/>
      <c r="K11" s="96"/>
      <c r="L11" s="96"/>
      <c r="M11" s="97"/>
      <c r="N11" s="98"/>
      <c r="O11" s="98"/>
    </row>
    <row r="12" spans="1:16" x14ac:dyDescent="0.35">
      <c r="A12" s="77"/>
      <c r="B12" s="109" t="s">
        <v>49</v>
      </c>
      <c r="C12" s="79"/>
      <c r="D12" s="115"/>
      <c r="E12" s="120">
        <f>ROUND(E9*E10,2)</f>
        <v>1182.72</v>
      </c>
      <c r="F12" s="88" t="s">
        <v>46</v>
      </c>
      <c r="G12" s="77"/>
      <c r="K12" s="96"/>
      <c r="L12" s="96"/>
      <c r="M12" s="97"/>
      <c r="N12" s="97"/>
      <c r="O12" s="97"/>
      <c r="P12" s="98"/>
    </row>
    <row r="13" spans="1:16" x14ac:dyDescent="0.35">
      <c r="A13" s="77"/>
      <c r="B13" s="121" t="s">
        <v>93</v>
      </c>
      <c r="C13" s="122"/>
      <c r="D13" s="123"/>
      <c r="E13" s="198">
        <v>5.7000000000000002E-2</v>
      </c>
      <c r="F13" s="89"/>
      <c r="G13" s="90"/>
      <c r="K13" s="96"/>
      <c r="L13" s="96"/>
      <c r="M13" s="97"/>
      <c r="N13" s="97"/>
      <c r="O13" s="97"/>
      <c r="P13" s="98"/>
    </row>
    <row r="14" spans="1:16" x14ac:dyDescent="0.35">
      <c r="A14" s="77"/>
      <c r="B14" s="87"/>
      <c r="C14" s="85"/>
      <c r="E14" s="91"/>
      <c r="F14" s="87"/>
      <c r="G14" s="90"/>
      <c r="K14" s="96"/>
      <c r="L14" s="96"/>
      <c r="M14" s="97"/>
      <c r="N14" s="97"/>
      <c r="O14" s="97"/>
      <c r="P14" s="98"/>
    </row>
    <row r="15" spans="1:16" x14ac:dyDescent="0.35">
      <c r="K15" s="96"/>
      <c r="L15" s="96"/>
      <c r="M15" s="97"/>
      <c r="N15" s="97"/>
      <c r="O15" s="97"/>
      <c r="P15" s="98"/>
    </row>
    <row r="16" spans="1:16" ht="15" thickBot="1" x14ac:dyDescent="0.4">
      <c r="A16" s="92" t="s">
        <v>51</v>
      </c>
      <c r="B16" s="92" t="s">
        <v>52</v>
      </c>
      <c r="C16" s="92" t="s">
        <v>53</v>
      </c>
      <c r="D16" s="92" t="s">
        <v>54</v>
      </c>
      <c r="E16" s="92" t="s">
        <v>55</v>
      </c>
      <c r="F16" s="92" t="s">
        <v>56</v>
      </c>
      <c r="G16" s="92" t="s">
        <v>57</v>
      </c>
      <c r="K16" s="96"/>
      <c r="L16" s="96"/>
      <c r="M16" s="97"/>
      <c r="N16" s="97"/>
      <c r="O16" s="97"/>
      <c r="P16" s="98"/>
    </row>
    <row r="17" spans="1:16" x14ac:dyDescent="0.35">
      <c r="A17" s="93">
        <f>E6</f>
        <v>45108</v>
      </c>
      <c r="B17" s="85">
        <v>1</v>
      </c>
      <c r="C17" s="83">
        <f>E11</f>
        <v>1199.28</v>
      </c>
      <c r="D17" s="94">
        <f t="shared" ref="D17:D18" si="0">ROUND(C17*$E$13/12,4)</f>
        <v>5.6966000000000001</v>
      </c>
      <c r="E17" s="94">
        <f>F17-D17</f>
        <v>5.4938428331159557</v>
      </c>
      <c r="F17" s="94">
        <f>PMT($E$13/12,E7,-E11,E12)</f>
        <v>11.190442833115956</v>
      </c>
      <c r="G17" s="94">
        <f>C17-E17</f>
        <v>1193.7861571668841</v>
      </c>
      <c r="K17" s="96"/>
      <c r="L17" s="96"/>
      <c r="M17" s="97"/>
      <c r="N17" s="97"/>
      <c r="O17" s="97"/>
      <c r="P17" s="98"/>
    </row>
    <row r="18" spans="1:16" x14ac:dyDescent="0.35">
      <c r="A18" s="93">
        <f>EDATE(A17,1)</f>
        <v>45139</v>
      </c>
      <c r="B18" s="85">
        <v>2</v>
      </c>
      <c r="C18" s="83">
        <f>G17</f>
        <v>1193.7861571668841</v>
      </c>
      <c r="D18" s="94">
        <f t="shared" si="0"/>
        <v>5.6704999999999997</v>
      </c>
      <c r="E18" s="94">
        <f>F18-D18</f>
        <v>5.5199428331159561</v>
      </c>
      <c r="F18" s="94">
        <f>F17</f>
        <v>11.190442833115956</v>
      </c>
      <c r="G18" s="94">
        <f t="shared" ref="G18" si="1">C18-E18</f>
        <v>1188.2662143337682</v>
      </c>
      <c r="K18" s="96"/>
      <c r="L18" s="96"/>
      <c r="M18" s="97"/>
      <c r="N18" s="97"/>
      <c r="O18" s="97"/>
      <c r="P18" s="98"/>
    </row>
    <row r="19" spans="1:16" x14ac:dyDescent="0.35">
      <c r="A19" s="93">
        <f>EDATE(A18,1)</f>
        <v>45170</v>
      </c>
      <c r="B19" s="85">
        <v>3</v>
      </c>
      <c r="C19" s="83">
        <f>G18</f>
        <v>1188.2662143337682</v>
      </c>
      <c r="D19" s="94">
        <f t="shared" ref="D19" si="2">ROUND(C19*$E$13/12,4)</f>
        <v>5.6443000000000003</v>
      </c>
      <c r="E19" s="94">
        <f>F19-D19</f>
        <v>5.5461428331159555</v>
      </c>
      <c r="F19" s="94">
        <f>F18</f>
        <v>11.190442833115956</v>
      </c>
      <c r="G19" s="94">
        <f t="shared" ref="G19" si="3">C19-E19</f>
        <v>1182.7200715006522</v>
      </c>
      <c r="K19" s="96"/>
      <c r="L19" s="96"/>
      <c r="M19" s="97"/>
      <c r="N19" s="97"/>
      <c r="O19" s="97"/>
      <c r="P19" s="98"/>
    </row>
    <row r="20" spans="1:16" x14ac:dyDescent="0.35">
      <c r="A20" s="93"/>
      <c r="B20" s="85"/>
      <c r="C20" s="83"/>
      <c r="D20" s="94"/>
      <c r="E20" s="94"/>
      <c r="F20" s="94"/>
      <c r="G20" s="94"/>
      <c r="K20" s="96"/>
      <c r="L20" s="96"/>
      <c r="M20" s="97"/>
      <c r="N20" s="97"/>
      <c r="O20" s="97"/>
      <c r="P20" s="98"/>
    </row>
    <row r="21" spans="1:16" x14ac:dyDescent="0.35">
      <c r="A21" s="93"/>
      <c r="B21" s="85"/>
      <c r="C21" s="83"/>
      <c r="D21" s="94"/>
      <c r="E21" s="94"/>
      <c r="F21" s="94"/>
      <c r="G21" s="94"/>
      <c r="K21" s="96"/>
      <c r="L21" s="96"/>
      <c r="M21" s="97"/>
      <c r="N21" s="97"/>
      <c r="O21" s="97"/>
      <c r="P21" s="98"/>
    </row>
    <row r="22" spans="1:16" x14ac:dyDescent="0.35">
      <c r="A22" s="93"/>
      <c r="B22" s="85"/>
      <c r="C22" s="83"/>
      <c r="D22" s="94"/>
      <c r="E22" s="94"/>
      <c r="F22" s="94"/>
      <c r="G22" s="94"/>
      <c r="K22" s="96"/>
      <c r="L22" s="96"/>
      <c r="M22" s="97"/>
      <c r="N22" s="97"/>
      <c r="O22" s="97"/>
      <c r="P22" s="98"/>
    </row>
    <row r="23" spans="1:16" x14ac:dyDescent="0.35">
      <c r="A23" s="93"/>
      <c r="B23" s="85"/>
      <c r="C23" s="83"/>
      <c r="D23" s="94"/>
      <c r="E23" s="94"/>
      <c r="F23" s="94"/>
      <c r="G23" s="94"/>
      <c r="N23" s="97"/>
      <c r="O23" s="97"/>
      <c r="P23" s="98"/>
    </row>
    <row r="24" spans="1:16" x14ac:dyDescent="0.35">
      <c r="A24" s="93"/>
      <c r="B24" s="85"/>
      <c r="C24" s="83"/>
      <c r="D24" s="94"/>
      <c r="E24" s="94"/>
      <c r="F24" s="94"/>
      <c r="G24" s="94"/>
      <c r="N24" s="97"/>
      <c r="O24" s="97"/>
      <c r="P24" s="98"/>
    </row>
    <row r="25" spans="1:16" x14ac:dyDescent="0.35">
      <c r="A25" s="93"/>
      <c r="B25" s="85"/>
      <c r="C25" s="83"/>
      <c r="D25" s="94"/>
      <c r="E25" s="94"/>
      <c r="F25" s="94"/>
      <c r="G25" s="94"/>
      <c r="N25" s="97"/>
      <c r="O25" s="97"/>
      <c r="P25" s="98"/>
    </row>
    <row r="26" spans="1:16" x14ac:dyDescent="0.35">
      <c r="A26" s="93"/>
      <c r="B26" s="85"/>
      <c r="C26" s="83"/>
      <c r="D26" s="94"/>
      <c r="E26" s="94"/>
      <c r="F26" s="94"/>
      <c r="G26" s="94"/>
      <c r="N26" s="97"/>
      <c r="O26" s="97"/>
      <c r="P26" s="98"/>
    </row>
    <row r="27" spans="1:16" x14ac:dyDescent="0.35">
      <c r="A27" s="93"/>
      <c r="B27" s="85"/>
      <c r="C27" s="83"/>
      <c r="D27" s="94"/>
      <c r="E27" s="94"/>
      <c r="F27" s="94"/>
      <c r="G27" s="94"/>
    </row>
    <row r="28" spans="1:16" x14ac:dyDescent="0.35">
      <c r="A28" s="93"/>
      <c r="B28" s="85"/>
      <c r="C28" s="83"/>
      <c r="D28" s="94"/>
      <c r="E28" s="94"/>
      <c r="F28" s="94"/>
      <c r="G28" s="94"/>
    </row>
    <row r="29" spans="1:16" x14ac:dyDescent="0.35">
      <c r="A29" s="93"/>
      <c r="B29" s="85"/>
      <c r="C29" s="83"/>
      <c r="D29" s="94"/>
      <c r="E29" s="94"/>
      <c r="F29" s="94"/>
      <c r="G29" s="94"/>
    </row>
    <row r="30" spans="1:16" x14ac:dyDescent="0.35">
      <c r="A30" s="93"/>
      <c r="B30" s="85"/>
      <c r="C30" s="83"/>
      <c r="D30" s="94"/>
      <c r="E30" s="94"/>
      <c r="F30" s="94"/>
      <c r="G30" s="94"/>
    </row>
    <row r="31" spans="1:16" x14ac:dyDescent="0.35">
      <c r="A31" s="93"/>
      <c r="B31" s="85"/>
      <c r="C31" s="83"/>
      <c r="D31" s="94"/>
      <c r="E31" s="94"/>
      <c r="F31" s="94"/>
      <c r="G31" s="94"/>
    </row>
    <row r="32" spans="1:16" x14ac:dyDescent="0.35">
      <c r="A32" s="93"/>
      <c r="B32" s="85"/>
      <c r="C32" s="83"/>
      <c r="D32" s="94"/>
      <c r="E32" s="94"/>
      <c r="F32" s="94"/>
      <c r="G32" s="94"/>
    </row>
    <row r="33" spans="1:7" x14ac:dyDescent="0.35">
      <c r="A33" s="93"/>
      <c r="B33" s="85"/>
      <c r="C33" s="83"/>
      <c r="D33" s="94"/>
      <c r="E33" s="94"/>
      <c r="F33" s="94"/>
      <c r="G33" s="94"/>
    </row>
    <row r="34" spans="1:7" x14ac:dyDescent="0.35">
      <c r="A34" s="93"/>
      <c r="B34" s="85"/>
      <c r="C34" s="83"/>
      <c r="D34" s="94"/>
      <c r="E34" s="94"/>
      <c r="F34" s="94"/>
      <c r="G34" s="94"/>
    </row>
    <row r="35" spans="1:7" x14ac:dyDescent="0.35">
      <c r="A35" s="93"/>
      <c r="B35" s="85"/>
      <c r="C35" s="83"/>
      <c r="D35" s="94"/>
      <c r="E35" s="94"/>
      <c r="F35" s="94"/>
      <c r="G35" s="94"/>
    </row>
    <row r="36" spans="1:7" x14ac:dyDescent="0.35">
      <c r="A36" s="93"/>
      <c r="B36" s="85"/>
      <c r="C36" s="83"/>
      <c r="D36" s="94"/>
      <c r="E36" s="94"/>
      <c r="F36" s="94"/>
      <c r="G36" s="94"/>
    </row>
    <row r="37" spans="1:7" x14ac:dyDescent="0.35">
      <c r="A37" s="93"/>
      <c r="B37" s="85"/>
      <c r="C37" s="83"/>
      <c r="D37" s="94"/>
      <c r="E37" s="94"/>
      <c r="F37" s="94"/>
      <c r="G37" s="94"/>
    </row>
    <row r="38" spans="1:7" x14ac:dyDescent="0.35">
      <c r="A38" s="93"/>
      <c r="B38" s="85"/>
      <c r="C38" s="83"/>
      <c r="D38" s="94"/>
      <c r="E38" s="94"/>
      <c r="F38" s="94"/>
      <c r="G38" s="94"/>
    </row>
    <row r="39" spans="1:7" x14ac:dyDescent="0.35">
      <c r="A39" s="93"/>
      <c r="B39" s="85"/>
      <c r="C39" s="83"/>
      <c r="D39" s="94"/>
      <c r="E39" s="94"/>
      <c r="F39" s="94"/>
      <c r="G39" s="94"/>
    </row>
    <row r="40" spans="1:7" x14ac:dyDescent="0.35">
      <c r="A40" s="93"/>
      <c r="B40" s="85"/>
      <c r="C40" s="83"/>
      <c r="D40" s="94"/>
      <c r="E40" s="94"/>
      <c r="F40" s="94"/>
      <c r="G40" s="94"/>
    </row>
    <row r="41" spans="1:7" x14ac:dyDescent="0.35">
      <c r="A41" s="93"/>
      <c r="B41" s="85"/>
      <c r="C41" s="83"/>
      <c r="D41" s="94"/>
      <c r="E41" s="94"/>
      <c r="F41" s="94"/>
      <c r="G41" s="94"/>
    </row>
    <row r="42" spans="1:7" x14ac:dyDescent="0.35">
      <c r="A42" s="93"/>
      <c r="B42" s="85"/>
      <c r="C42" s="83"/>
      <c r="D42" s="94"/>
      <c r="E42" s="94"/>
      <c r="F42" s="94"/>
      <c r="G42" s="94"/>
    </row>
    <row r="43" spans="1:7" x14ac:dyDescent="0.35">
      <c r="A43" s="93"/>
      <c r="B43" s="85"/>
      <c r="C43" s="83"/>
      <c r="D43" s="94"/>
      <c r="E43" s="94"/>
      <c r="F43" s="94"/>
      <c r="G43" s="94"/>
    </row>
    <row r="44" spans="1:7" x14ac:dyDescent="0.35">
      <c r="A44" s="93"/>
      <c r="B44" s="85"/>
      <c r="C44" s="83"/>
      <c r="D44" s="94"/>
      <c r="E44" s="94"/>
      <c r="F44" s="94"/>
      <c r="G44" s="94"/>
    </row>
    <row r="45" spans="1:7" x14ac:dyDescent="0.35">
      <c r="A45" s="93"/>
      <c r="B45" s="85"/>
      <c r="C45" s="83"/>
      <c r="D45" s="94"/>
      <c r="E45" s="94"/>
      <c r="F45" s="94"/>
      <c r="G45" s="94"/>
    </row>
    <row r="46" spans="1:7" x14ac:dyDescent="0.35">
      <c r="A46" s="93"/>
      <c r="B46" s="85"/>
      <c r="C46" s="83"/>
      <c r="D46" s="94"/>
      <c r="E46" s="94"/>
      <c r="F46" s="94"/>
      <c r="G46" s="94"/>
    </row>
    <row r="47" spans="1:7" x14ac:dyDescent="0.35">
      <c r="A47" s="93"/>
      <c r="B47" s="85"/>
      <c r="C47" s="83"/>
      <c r="D47" s="94"/>
      <c r="E47" s="94"/>
      <c r="F47" s="94"/>
      <c r="G47" s="94"/>
    </row>
    <row r="48" spans="1:7" x14ac:dyDescent="0.35">
      <c r="A48" s="93"/>
      <c r="B48" s="85"/>
      <c r="C48" s="83"/>
      <c r="D48" s="94"/>
      <c r="E48" s="94"/>
      <c r="F48" s="94"/>
      <c r="G48" s="94"/>
    </row>
    <row r="49" spans="1:7" x14ac:dyDescent="0.35">
      <c r="A49" s="93"/>
      <c r="B49" s="85"/>
      <c r="C49" s="83"/>
      <c r="D49" s="94"/>
      <c r="E49" s="94"/>
      <c r="F49" s="94"/>
      <c r="G49" s="94"/>
    </row>
    <row r="50" spans="1:7" x14ac:dyDescent="0.35">
      <c r="A50" s="93"/>
      <c r="B50" s="85"/>
      <c r="C50" s="83"/>
      <c r="D50" s="94"/>
      <c r="E50" s="94"/>
      <c r="F50" s="94"/>
      <c r="G50" s="94"/>
    </row>
    <row r="51" spans="1:7" x14ac:dyDescent="0.35">
      <c r="A51" s="93"/>
      <c r="B51" s="85"/>
      <c r="C51" s="83"/>
      <c r="D51" s="94"/>
      <c r="E51" s="94"/>
      <c r="F51" s="94"/>
      <c r="G51" s="94"/>
    </row>
    <row r="52" spans="1:7" x14ac:dyDescent="0.35">
      <c r="A52" s="93"/>
      <c r="B52" s="85"/>
      <c r="C52" s="83"/>
      <c r="D52" s="94"/>
      <c r="E52" s="94"/>
      <c r="F52" s="94"/>
      <c r="G52" s="94"/>
    </row>
    <row r="53" spans="1:7" x14ac:dyDescent="0.35">
      <c r="A53" s="93"/>
      <c r="B53" s="85"/>
      <c r="C53" s="83"/>
      <c r="D53" s="94"/>
      <c r="E53" s="94"/>
      <c r="F53" s="94"/>
      <c r="G53" s="94"/>
    </row>
    <row r="54" spans="1:7" x14ac:dyDescent="0.35">
      <c r="A54" s="93"/>
      <c r="B54" s="85"/>
      <c r="C54" s="83"/>
      <c r="D54" s="94"/>
      <c r="E54" s="94"/>
      <c r="F54" s="94"/>
      <c r="G54" s="94"/>
    </row>
    <row r="55" spans="1:7" x14ac:dyDescent="0.35">
      <c r="A55" s="93"/>
      <c r="B55" s="85"/>
      <c r="C55" s="83"/>
      <c r="D55" s="94"/>
      <c r="E55" s="94"/>
      <c r="F55" s="94"/>
      <c r="G55" s="94"/>
    </row>
    <row r="56" spans="1:7" x14ac:dyDescent="0.35">
      <c r="A56" s="93"/>
      <c r="B56" s="85"/>
      <c r="C56" s="83"/>
      <c r="D56" s="94"/>
      <c r="E56" s="94"/>
      <c r="F56" s="94"/>
      <c r="G56" s="94"/>
    </row>
    <row r="57" spans="1:7" x14ac:dyDescent="0.35">
      <c r="A57" s="93"/>
      <c r="B57" s="85"/>
      <c r="C57" s="83"/>
      <c r="D57" s="94"/>
      <c r="E57" s="94"/>
      <c r="F57" s="94"/>
      <c r="G57" s="94"/>
    </row>
    <row r="58" spans="1:7" x14ac:dyDescent="0.35">
      <c r="A58" s="93"/>
      <c r="B58" s="85"/>
      <c r="C58" s="83"/>
      <c r="D58" s="94"/>
      <c r="E58" s="94"/>
      <c r="F58" s="94"/>
      <c r="G58" s="94"/>
    </row>
    <row r="59" spans="1:7" x14ac:dyDescent="0.35">
      <c r="A59" s="93"/>
      <c r="B59" s="85"/>
      <c r="C59" s="83"/>
      <c r="D59" s="94"/>
      <c r="E59" s="94"/>
      <c r="F59" s="94"/>
      <c r="G59" s="94"/>
    </row>
    <row r="60" spans="1:7" x14ac:dyDescent="0.35">
      <c r="A60" s="93"/>
      <c r="B60" s="85"/>
      <c r="C60" s="83"/>
      <c r="D60" s="94"/>
      <c r="E60" s="94"/>
      <c r="F60" s="94"/>
      <c r="G60" s="94"/>
    </row>
    <row r="61" spans="1:7" x14ac:dyDescent="0.35">
      <c r="A61" s="93"/>
      <c r="B61" s="85"/>
      <c r="C61" s="83"/>
      <c r="D61" s="94"/>
      <c r="E61" s="94"/>
      <c r="F61" s="94"/>
      <c r="G61" s="94"/>
    </row>
    <row r="62" spans="1:7" x14ac:dyDescent="0.35">
      <c r="A62" s="93"/>
      <c r="B62" s="85"/>
      <c r="C62" s="83"/>
      <c r="D62" s="94"/>
      <c r="E62" s="94"/>
      <c r="F62" s="94"/>
      <c r="G62" s="94"/>
    </row>
    <row r="63" spans="1:7" x14ac:dyDescent="0.35">
      <c r="A63" s="93"/>
      <c r="B63" s="85"/>
      <c r="C63" s="83"/>
      <c r="D63" s="94"/>
      <c r="E63" s="94"/>
      <c r="F63" s="94"/>
      <c r="G63" s="94"/>
    </row>
    <row r="64" spans="1:7" x14ac:dyDescent="0.35">
      <c r="A64" s="93"/>
      <c r="B64" s="85"/>
      <c r="C64" s="83"/>
      <c r="D64" s="94"/>
      <c r="E64" s="94"/>
      <c r="F64" s="94"/>
      <c r="G64" s="94"/>
    </row>
    <row r="65" spans="1:7" x14ac:dyDescent="0.35">
      <c r="A65" s="93"/>
      <c r="B65" s="85"/>
      <c r="C65" s="83"/>
      <c r="D65" s="94"/>
      <c r="E65" s="94"/>
      <c r="F65" s="94"/>
      <c r="G65" s="94"/>
    </row>
    <row r="66" spans="1:7" x14ac:dyDescent="0.35">
      <c r="A66" s="93"/>
      <c r="B66" s="85"/>
      <c r="C66" s="83"/>
      <c r="D66" s="94"/>
      <c r="E66" s="94"/>
      <c r="F66" s="94"/>
      <c r="G66" s="94"/>
    </row>
    <row r="67" spans="1:7" x14ac:dyDescent="0.35">
      <c r="A67" s="93"/>
      <c r="B67" s="85"/>
      <c r="C67" s="83"/>
      <c r="D67" s="94"/>
      <c r="E67" s="94"/>
      <c r="F67" s="94"/>
      <c r="G67" s="94"/>
    </row>
    <row r="68" spans="1:7" x14ac:dyDescent="0.35">
      <c r="A68" s="93"/>
      <c r="B68" s="85"/>
      <c r="C68" s="83"/>
      <c r="D68" s="94"/>
      <c r="E68" s="94"/>
      <c r="F68" s="94"/>
      <c r="G68" s="94"/>
    </row>
    <row r="69" spans="1:7" x14ac:dyDescent="0.35">
      <c r="A69" s="93"/>
      <c r="B69" s="85"/>
      <c r="C69" s="83"/>
      <c r="D69" s="94"/>
      <c r="E69" s="94"/>
      <c r="F69" s="94"/>
      <c r="G69" s="94"/>
    </row>
    <row r="70" spans="1:7" x14ac:dyDescent="0.35">
      <c r="A70" s="93"/>
      <c r="B70" s="85"/>
      <c r="C70" s="83"/>
      <c r="D70" s="94"/>
      <c r="E70" s="94"/>
      <c r="F70" s="94"/>
      <c r="G70" s="94"/>
    </row>
    <row r="71" spans="1:7" x14ac:dyDescent="0.35">
      <c r="A71" s="93"/>
      <c r="B71" s="85"/>
      <c r="C71" s="83"/>
      <c r="D71" s="94"/>
      <c r="E71" s="94"/>
      <c r="F71" s="94"/>
      <c r="G71" s="94"/>
    </row>
    <row r="72" spans="1:7" x14ac:dyDescent="0.35">
      <c r="A72" s="93"/>
      <c r="B72" s="85"/>
      <c r="C72" s="83"/>
      <c r="D72" s="94"/>
      <c r="E72" s="94"/>
      <c r="F72" s="94"/>
      <c r="G72" s="94"/>
    </row>
    <row r="73" spans="1:7" x14ac:dyDescent="0.35">
      <c r="A73" s="93"/>
      <c r="B73" s="85"/>
      <c r="C73" s="83"/>
      <c r="D73" s="94"/>
      <c r="E73" s="94"/>
      <c r="F73" s="94"/>
      <c r="G73" s="94"/>
    </row>
    <row r="74" spans="1:7" x14ac:dyDescent="0.35">
      <c r="A74" s="93"/>
      <c r="B74" s="85"/>
      <c r="C74" s="83"/>
      <c r="D74" s="94"/>
      <c r="E74" s="94"/>
      <c r="F74" s="94"/>
      <c r="G74" s="94"/>
    </row>
    <row r="75" spans="1:7" x14ac:dyDescent="0.35">
      <c r="A75" s="93"/>
      <c r="B75" s="85"/>
      <c r="C75" s="83"/>
      <c r="D75" s="94"/>
      <c r="E75" s="94"/>
      <c r="F75" s="94"/>
      <c r="G75" s="94"/>
    </row>
    <row r="76" spans="1:7" x14ac:dyDescent="0.35">
      <c r="A76" s="93"/>
      <c r="B76" s="85"/>
      <c r="C76" s="83"/>
      <c r="D76" s="94"/>
      <c r="E76" s="94"/>
      <c r="F76" s="94"/>
      <c r="G76" s="94"/>
    </row>
    <row r="77" spans="1:7" x14ac:dyDescent="0.35">
      <c r="A77" s="93"/>
      <c r="B77" s="85"/>
      <c r="C77" s="83"/>
      <c r="D77" s="94"/>
      <c r="E77" s="94"/>
      <c r="F77" s="94"/>
      <c r="G77" s="94"/>
    </row>
    <row r="78" spans="1:7" x14ac:dyDescent="0.35">
      <c r="A78" s="93"/>
      <c r="B78" s="85"/>
      <c r="C78" s="83"/>
      <c r="D78" s="94"/>
      <c r="E78" s="94"/>
      <c r="F78" s="94"/>
      <c r="G78" s="94"/>
    </row>
    <row r="79" spans="1:7" x14ac:dyDescent="0.35">
      <c r="A79" s="93"/>
      <c r="B79" s="85"/>
      <c r="C79" s="83"/>
      <c r="D79" s="94"/>
      <c r="E79" s="94"/>
      <c r="F79" s="94"/>
      <c r="G79" s="94"/>
    </row>
    <row r="80" spans="1:7" x14ac:dyDescent="0.35">
      <c r="A80" s="93"/>
      <c r="B80" s="85"/>
      <c r="C80" s="83"/>
      <c r="D80" s="94"/>
      <c r="E80" s="94"/>
      <c r="F80" s="94"/>
      <c r="G80" s="94"/>
    </row>
    <row r="81" spans="1:7" x14ac:dyDescent="0.35">
      <c r="A81" s="93"/>
      <c r="B81" s="85"/>
      <c r="C81" s="83"/>
      <c r="D81" s="94"/>
      <c r="E81" s="94"/>
      <c r="F81" s="94"/>
      <c r="G81" s="94"/>
    </row>
    <row r="82" spans="1:7" x14ac:dyDescent="0.35">
      <c r="A82" s="93"/>
      <c r="B82" s="85"/>
      <c r="C82" s="83"/>
      <c r="D82" s="94"/>
      <c r="E82" s="94"/>
      <c r="F82" s="94"/>
      <c r="G82" s="94"/>
    </row>
    <row r="83" spans="1:7" x14ac:dyDescent="0.35">
      <c r="A83" s="93"/>
      <c r="B83" s="85"/>
      <c r="C83" s="83"/>
      <c r="D83" s="94"/>
      <c r="E83" s="94"/>
      <c r="F83" s="94"/>
      <c r="G83" s="94"/>
    </row>
    <row r="84" spans="1:7" x14ac:dyDescent="0.35">
      <c r="A84" s="93"/>
      <c r="B84" s="85"/>
      <c r="C84" s="83"/>
      <c r="D84" s="94"/>
      <c r="E84" s="94"/>
      <c r="F84" s="94"/>
      <c r="G84" s="94"/>
    </row>
    <row r="85" spans="1:7" x14ac:dyDescent="0.35">
      <c r="A85" s="93"/>
      <c r="B85" s="85"/>
      <c r="C85" s="83"/>
      <c r="D85" s="94"/>
      <c r="E85" s="94"/>
      <c r="F85" s="94"/>
      <c r="G85" s="94"/>
    </row>
    <row r="86" spans="1:7" x14ac:dyDescent="0.35">
      <c r="A86" s="93"/>
      <c r="B86" s="85"/>
      <c r="C86" s="83"/>
      <c r="D86" s="94"/>
      <c r="E86" s="94"/>
      <c r="F86" s="94"/>
      <c r="G86" s="94"/>
    </row>
    <row r="87" spans="1:7" x14ac:dyDescent="0.35">
      <c r="A87" s="93"/>
      <c r="B87" s="85"/>
      <c r="C87" s="83"/>
      <c r="D87" s="94"/>
      <c r="E87" s="94"/>
      <c r="F87" s="94"/>
      <c r="G87" s="94"/>
    </row>
    <row r="88" spans="1:7" x14ac:dyDescent="0.35">
      <c r="A88" s="93"/>
      <c r="B88" s="85"/>
      <c r="C88" s="83"/>
      <c r="D88" s="94"/>
      <c r="E88" s="94"/>
      <c r="F88" s="94"/>
      <c r="G88" s="94"/>
    </row>
    <row r="89" spans="1:7" x14ac:dyDescent="0.35">
      <c r="A89" s="93"/>
      <c r="B89" s="85"/>
      <c r="C89" s="83"/>
      <c r="D89" s="94"/>
      <c r="E89" s="94"/>
      <c r="F89" s="94"/>
      <c r="G89" s="94"/>
    </row>
    <row r="90" spans="1:7" x14ac:dyDescent="0.35">
      <c r="A90" s="93"/>
      <c r="B90" s="85"/>
      <c r="C90" s="83"/>
      <c r="D90" s="94"/>
      <c r="E90" s="94"/>
      <c r="F90" s="94"/>
      <c r="G90" s="94"/>
    </row>
    <row r="91" spans="1:7" x14ac:dyDescent="0.35">
      <c r="A91" s="93"/>
      <c r="B91" s="85"/>
      <c r="C91" s="83"/>
      <c r="D91" s="94"/>
      <c r="E91" s="94"/>
      <c r="F91" s="94"/>
      <c r="G91" s="94"/>
    </row>
    <row r="92" spans="1:7" x14ac:dyDescent="0.35">
      <c r="A92" s="93"/>
      <c r="B92" s="85"/>
      <c r="C92" s="83"/>
      <c r="D92" s="94"/>
      <c r="E92" s="94"/>
      <c r="F92" s="94"/>
      <c r="G92" s="94"/>
    </row>
    <row r="93" spans="1:7" x14ac:dyDescent="0.35">
      <c r="A93" s="93"/>
      <c r="B93" s="85"/>
      <c r="C93" s="83"/>
      <c r="D93" s="94"/>
      <c r="E93" s="94"/>
      <c r="F93" s="94"/>
      <c r="G93" s="94"/>
    </row>
    <row r="94" spans="1:7" x14ac:dyDescent="0.35">
      <c r="A94" s="93"/>
      <c r="B94" s="85"/>
      <c r="C94" s="83"/>
      <c r="D94" s="94"/>
      <c r="E94" s="94"/>
      <c r="F94" s="94"/>
      <c r="G94" s="94"/>
    </row>
    <row r="95" spans="1:7" x14ac:dyDescent="0.35">
      <c r="A95" s="93"/>
      <c r="B95" s="85"/>
      <c r="C95" s="83"/>
      <c r="D95" s="94"/>
      <c r="E95" s="94"/>
      <c r="F95" s="94"/>
      <c r="G95" s="94"/>
    </row>
    <row r="96" spans="1:7" x14ac:dyDescent="0.35">
      <c r="A96" s="93"/>
      <c r="B96" s="85"/>
      <c r="C96" s="83"/>
      <c r="D96" s="94"/>
      <c r="E96" s="94"/>
      <c r="F96" s="94"/>
      <c r="G96" s="94"/>
    </row>
    <row r="97" spans="1:7" x14ac:dyDescent="0.35">
      <c r="A97" s="93"/>
      <c r="B97" s="85"/>
      <c r="C97" s="83"/>
      <c r="D97" s="94"/>
      <c r="E97" s="94"/>
      <c r="F97" s="94"/>
      <c r="G97" s="94"/>
    </row>
    <row r="98" spans="1:7" x14ac:dyDescent="0.35">
      <c r="A98" s="93"/>
      <c r="B98" s="85"/>
      <c r="C98" s="83"/>
      <c r="D98" s="94"/>
      <c r="E98" s="94"/>
      <c r="F98" s="94"/>
      <c r="G98" s="94"/>
    </row>
    <row r="99" spans="1:7" x14ac:dyDescent="0.35">
      <c r="A99" s="93"/>
      <c r="B99" s="85"/>
      <c r="C99" s="83"/>
      <c r="D99" s="94"/>
      <c r="E99" s="94"/>
      <c r="F99" s="94"/>
      <c r="G99" s="94"/>
    </row>
    <row r="100" spans="1:7" x14ac:dyDescent="0.35">
      <c r="A100" s="93"/>
      <c r="B100" s="85"/>
      <c r="C100" s="83"/>
      <c r="D100" s="94"/>
      <c r="E100" s="94"/>
      <c r="F100" s="94"/>
      <c r="G100" s="94"/>
    </row>
    <row r="101" spans="1:7" x14ac:dyDescent="0.35">
      <c r="A101" s="93"/>
      <c r="B101" s="85"/>
      <c r="C101" s="83"/>
      <c r="D101" s="94"/>
      <c r="E101" s="94"/>
      <c r="F101" s="94"/>
      <c r="G101" s="94"/>
    </row>
    <row r="102" spans="1:7" x14ac:dyDescent="0.35">
      <c r="A102" s="93"/>
      <c r="B102" s="85"/>
      <c r="C102" s="83"/>
      <c r="D102" s="94"/>
      <c r="E102" s="94"/>
      <c r="F102" s="94"/>
      <c r="G102" s="94"/>
    </row>
    <row r="103" spans="1:7" x14ac:dyDescent="0.35">
      <c r="A103" s="93"/>
      <c r="B103" s="85"/>
      <c r="C103" s="83"/>
      <c r="D103" s="94"/>
      <c r="E103" s="94"/>
      <c r="F103" s="94"/>
      <c r="G103" s="94"/>
    </row>
    <row r="104" spans="1:7" x14ac:dyDescent="0.35">
      <c r="A104" s="93"/>
      <c r="B104" s="85"/>
      <c r="C104" s="83"/>
      <c r="D104" s="94"/>
      <c r="E104" s="94"/>
      <c r="F104" s="94"/>
      <c r="G104" s="94"/>
    </row>
    <row r="105" spans="1:7" x14ac:dyDescent="0.35">
      <c r="A105" s="93"/>
      <c r="B105" s="85"/>
      <c r="C105" s="83"/>
      <c r="D105" s="94"/>
      <c r="E105" s="94"/>
      <c r="F105" s="94"/>
      <c r="G105" s="94"/>
    </row>
    <row r="106" spans="1:7" x14ac:dyDescent="0.35">
      <c r="A106" s="93"/>
      <c r="B106" s="85"/>
      <c r="C106" s="83"/>
      <c r="D106" s="94"/>
      <c r="E106" s="94"/>
      <c r="F106" s="94"/>
      <c r="G106" s="94"/>
    </row>
    <row r="107" spans="1:7" x14ac:dyDescent="0.35">
      <c r="A107" s="93"/>
      <c r="B107" s="85"/>
      <c r="C107" s="83"/>
      <c r="D107" s="94"/>
      <c r="E107" s="94"/>
      <c r="F107" s="94"/>
      <c r="G107" s="94"/>
    </row>
    <row r="108" spans="1:7" x14ac:dyDescent="0.35">
      <c r="A108" s="93"/>
      <c r="B108" s="85"/>
      <c r="C108" s="83"/>
      <c r="D108" s="94"/>
      <c r="E108" s="94"/>
      <c r="F108" s="94"/>
      <c r="G108" s="94"/>
    </row>
    <row r="109" spans="1:7" x14ac:dyDescent="0.35">
      <c r="A109" s="93"/>
      <c r="B109" s="85"/>
      <c r="C109" s="83"/>
      <c r="D109" s="94"/>
      <c r="E109" s="94"/>
      <c r="F109" s="94"/>
      <c r="G109" s="94"/>
    </row>
    <row r="110" spans="1:7" x14ac:dyDescent="0.35">
      <c r="A110" s="93"/>
      <c r="B110" s="85"/>
      <c r="C110" s="83"/>
      <c r="D110" s="94"/>
      <c r="E110" s="94"/>
      <c r="F110" s="94"/>
      <c r="G110" s="94"/>
    </row>
    <row r="111" spans="1:7" x14ac:dyDescent="0.35">
      <c r="A111" s="93"/>
      <c r="B111" s="85"/>
      <c r="C111" s="83"/>
      <c r="D111" s="94"/>
      <c r="E111" s="94"/>
      <c r="F111" s="94"/>
      <c r="G111" s="94"/>
    </row>
    <row r="112" spans="1:7" x14ac:dyDescent="0.35">
      <c r="A112" s="93"/>
      <c r="B112" s="85"/>
      <c r="C112" s="83"/>
      <c r="D112" s="94"/>
      <c r="E112" s="94"/>
      <c r="F112" s="94"/>
      <c r="G112" s="94"/>
    </row>
    <row r="113" spans="1:7" x14ac:dyDescent="0.35">
      <c r="A113" s="93"/>
      <c r="B113" s="85"/>
      <c r="C113" s="83"/>
      <c r="D113" s="94"/>
      <c r="E113" s="94"/>
      <c r="F113" s="94"/>
      <c r="G113" s="94"/>
    </row>
    <row r="114" spans="1:7" x14ac:dyDescent="0.35">
      <c r="A114" s="93"/>
      <c r="B114" s="85"/>
      <c r="C114" s="83"/>
      <c r="D114" s="94"/>
      <c r="E114" s="94"/>
      <c r="F114" s="94"/>
      <c r="G114" s="94"/>
    </row>
    <row r="115" spans="1:7" x14ac:dyDescent="0.35">
      <c r="A115" s="93"/>
      <c r="B115" s="85"/>
      <c r="C115" s="83"/>
      <c r="D115" s="94"/>
      <c r="E115" s="94"/>
      <c r="F115" s="94"/>
      <c r="G115" s="94"/>
    </row>
    <row r="116" spans="1:7" x14ac:dyDescent="0.35">
      <c r="A116" s="93"/>
      <c r="B116" s="85"/>
      <c r="C116" s="83"/>
      <c r="D116" s="94"/>
      <c r="E116" s="94"/>
      <c r="F116" s="94"/>
      <c r="G116" s="94"/>
    </row>
    <row r="117" spans="1:7" x14ac:dyDescent="0.35">
      <c r="A117" s="93"/>
      <c r="B117" s="85"/>
      <c r="C117" s="83"/>
      <c r="D117" s="94"/>
      <c r="E117" s="94"/>
      <c r="F117" s="94"/>
      <c r="G117" s="94"/>
    </row>
    <row r="118" spans="1:7" x14ac:dyDescent="0.35">
      <c r="A118" s="93"/>
      <c r="B118" s="85"/>
      <c r="C118" s="83"/>
      <c r="D118" s="94"/>
      <c r="E118" s="94"/>
      <c r="F118" s="94"/>
      <c r="G118" s="94"/>
    </row>
    <row r="119" spans="1:7" x14ac:dyDescent="0.35">
      <c r="A119" s="93"/>
      <c r="B119" s="85"/>
      <c r="C119" s="83"/>
      <c r="D119" s="94"/>
      <c r="E119" s="94"/>
      <c r="F119" s="94"/>
      <c r="G119" s="94"/>
    </row>
    <row r="120" spans="1:7" x14ac:dyDescent="0.35">
      <c r="A120" s="93"/>
      <c r="B120" s="85"/>
      <c r="C120" s="83"/>
      <c r="D120" s="94"/>
      <c r="E120" s="94"/>
      <c r="F120" s="94"/>
      <c r="G120" s="94"/>
    </row>
    <row r="121" spans="1:7" x14ac:dyDescent="0.35">
      <c r="A121" s="93"/>
      <c r="B121" s="85"/>
      <c r="C121" s="83"/>
      <c r="D121" s="94"/>
      <c r="E121" s="94"/>
      <c r="F121" s="94"/>
      <c r="G121" s="94"/>
    </row>
    <row r="122" spans="1:7" x14ac:dyDescent="0.35">
      <c r="A122" s="93"/>
      <c r="B122" s="85"/>
      <c r="C122" s="83"/>
      <c r="D122" s="94"/>
      <c r="E122" s="94"/>
      <c r="F122" s="94"/>
      <c r="G122" s="94"/>
    </row>
    <row r="123" spans="1:7" x14ac:dyDescent="0.35">
      <c r="A123" s="93"/>
      <c r="B123" s="85"/>
      <c r="C123" s="83"/>
      <c r="D123" s="94"/>
      <c r="E123" s="94"/>
      <c r="F123" s="94"/>
      <c r="G123" s="94"/>
    </row>
    <row r="124" spans="1:7" x14ac:dyDescent="0.35">
      <c r="A124" s="93"/>
      <c r="B124" s="85"/>
      <c r="C124" s="83"/>
      <c r="D124" s="94"/>
      <c r="E124" s="94"/>
      <c r="F124" s="94"/>
      <c r="G124" s="94"/>
    </row>
    <row r="125" spans="1:7" x14ac:dyDescent="0.35">
      <c r="A125" s="93"/>
      <c r="B125" s="85"/>
      <c r="C125" s="83"/>
      <c r="D125" s="94"/>
      <c r="E125" s="94"/>
      <c r="F125" s="94"/>
      <c r="G125" s="94"/>
    </row>
    <row r="126" spans="1:7" x14ac:dyDescent="0.35">
      <c r="A126" s="93"/>
      <c r="B126" s="85"/>
      <c r="C126" s="83"/>
      <c r="D126" s="94"/>
      <c r="E126" s="94"/>
      <c r="F126" s="94"/>
      <c r="G126" s="94"/>
    </row>
    <row r="127" spans="1:7" x14ac:dyDescent="0.35">
      <c r="A127" s="93"/>
      <c r="B127" s="85"/>
      <c r="C127" s="83"/>
      <c r="D127" s="94"/>
      <c r="E127" s="94"/>
      <c r="F127" s="94"/>
      <c r="G127" s="94"/>
    </row>
    <row r="128" spans="1:7" x14ac:dyDescent="0.35">
      <c r="A128" s="93"/>
      <c r="B128" s="85"/>
      <c r="C128" s="83"/>
      <c r="D128" s="94"/>
      <c r="E128" s="94"/>
      <c r="F128" s="94"/>
      <c r="G128" s="94"/>
    </row>
    <row r="129" spans="1:7" x14ac:dyDescent="0.35">
      <c r="A129" s="93"/>
      <c r="B129" s="85"/>
      <c r="C129" s="83"/>
      <c r="D129" s="94"/>
      <c r="E129" s="94"/>
      <c r="F129" s="94"/>
      <c r="G129" s="94"/>
    </row>
    <row r="130" spans="1:7" x14ac:dyDescent="0.35">
      <c r="A130" s="93"/>
      <c r="B130" s="85"/>
      <c r="C130" s="83"/>
      <c r="D130" s="94"/>
      <c r="E130" s="94"/>
      <c r="F130" s="94"/>
      <c r="G130" s="9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880B-9D7B-4BE7-855F-B2B3CAFB4752}">
  <dimension ref="A1:P129"/>
  <sheetViews>
    <sheetView workbookViewId="0">
      <selection activeCell="A2" sqref="A2"/>
    </sheetView>
  </sheetViews>
  <sheetFormatPr defaultColWidth="9.1796875" defaultRowHeight="14.5" x14ac:dyDescent="0.35"/>
  <cols>
    <col min="1" max="1" width="9.1796875" style="86" customWidth="1"/>
    <col min="2" max="2" width="7.81640625" style="86" customWidth="1"/>
    <col min="3" max="3" width="14.7265625" style="86" customWidth="1"/>
    <col min="4" max="4" width="14.26953125" style="86" customWidth="1"/>
    <col min="5" max="5" width="14.7265625" style="86" customWidth="1"/>
    <col min="6" max="6" width="17.453125" style="86" customWidth="1"/>
    <col min="7" max="7" width="14.7265625" style="86" customWidth="1"/>
    <col min="8" max="9" width="9.1796875" style="86"/>
    <col min="10" max="10" width="5" style="86" customWidth="1"/>
    <col min="11" max="11" width="10.54296875" style="86" customWidth="1"/>
    <col min="12" max="16384" width="9.1796875" style="86"/>
  </cols>
  <sheetData>
    <row r="1" spans="1:16" x14ac:dyDescent="0.35">
      <c r="A1" s="77"/>
      <c r="B1" s="77"/>
      <c r="C1" s="77"/>
      <c r="D1" s="77"/>
      <c r="E1" s="77"/>
      <c r="F1" s="77"/>
      <c r="G1" s="78"/>
    </row>
    <row r="2" spans="1:16" x14ac:dyDescent="0.35">
      <c r="A2" s="77"/>
      <c r="B2" s="77"/>
      <c r="C2" s="77"/>
      <c r="D2" s="77"/>
      <c r="E2" s="77"/>
      <c r="F2" s="79"/>
      <c r="G2" s="80"/>
    </row>
    <row r="3" spans="1:16" x14ac:dyDescent="0.35">
      <c r="A3" s="77"/>
      <c r="B3" s="77"/>
      <c r="C3" s="77"/>
      <c r="D3" s="77"/>
      <c r="E3" s="77"/>
      <c r="F3" s="79"/>
      <c r="G3" s="80"/>
      <c r="K3" s="99" t="s">
        <v>1</v>
      </c>
      <c r="L3" s="99" t="s">
        <v>39</v>
      </c>
      <c r="M3" s="100"/>
    </row>
    <row r="4" spans="1:16" ht="21" x14ac:dyDescent="0.5">
      <c r="A4" s="77"/>
      <c r="B4" s="81" t="s">
        <v>40</v>
      </c>
      <c r="C4" s="77"/>
      <c r="D4" s="77"/>
      <c r="E4" s="82"/>
      <c r="F4" s="83"/>
      <c r="G4" s="77"/>
      <c r="K4" s="101" t="s">
        <v>71</v>
      </c>
      <c r="L4" s="102">
        <v>80.400000000000006</v>
      </c>
      <c r="M4" s="197">
        <f>L4/L5</f>
        <v>3.7853107344632771E-2</v>
      </c>
      <c r="N4" s="107"/>
      <c r="O4" s="106"/>
    </row>
    <row r="5" spans="1:16" x14ac:dyDescent="0.35">
      <c r="A5" s="77"/>
      <c r="B5" s="77"/>
      <c r="C5" s="77"/>
      <c r="D5" s="77"/>
      <c r="E5" s="77"/>
      <c r="F5" s="83"/>
      <c r="G5" s="77"/>
      <c r="K5" s="103" t="s">
        <v>41</v>
      </c>
      <c r="L5" s="104">
        <v>2124</v>
      </c>
      <c r="M5" s="103"/>
      <c r="N5" s="105"/>
      <c r="O5" s="106"/>
    </row>
    <row r="6" spans="1:16" x14ac:dyDescent="0.35">
      <c r="A6" s="77"/>
      <c r="B6" s="113" t="s">
        <v>42</v>
      </c>
      <c r="C6" s="112"/>
      <c r="D6" s="111"/>
      <c r="E6" s="110">
        <v>45200</v>
      </c>
      <c r="F6" s="84"/>
      <c r="G6" s="77"/>
      <c r="M6" s="98"/>
      <c r="N6" s="95"/>
      <c r="O6" s="95"/>
    </row>
    <row r="7" spans="1:16" x14ac:dyDescent="0.35">
      <c r="A7" s="77"/>
      <c r="B7" s="109" t="s">
        <v>43</v>
      </c>
      <c r="C7" s="79"/>
      <c r="D7" s="115"/>
      <c r="E7" s="116">
        <v>15</v>
      </c>
      <c r="F7" s="88" t="s">
        <v>44</v>
      </c>
      <c r="G7" s="77"/>
      <c r="M7" s="98"/>
      <c r="N7" s="97"/>
      <c r="O7" s="97"/>
    </row>
    <row r="8" spans="1:16" x14ac:dyDescent="0.35">
      <c r="A8" s="77"/>
      <c r="B8" s="109" t="s">
        <v>45</v>
      </c>
      <c r="C8" s="79"/>
      <c r="D8" s="117">
        <f>E6-1</f>
        <v>45199</v>
      </c>
      <c r="E8" s="118">
        <v>70367.069999999992</v>
      </c>
      <c r="F8" s="88" t="s">
        <v>46</v>
      </c>
      <c r="G8" s="77"/>
      <c r="H8" s="126"/>
      <c r="K8" s="96"/>
      <c r="L8" s="96"/>
      <c r="M8" s="97"/>
      <c r="N8" s="97"/>
      <c r="O8" s="97"/>
    </row>
    <row r="9" spans="1:16" x14ac:dyDescent="0.35">
      <c r="A9" s="77"/>
      <c r="B9" s="109" t="s">
        <v>45</v>
      </c>
      <c r="C9" s="79"/>
      <c r="D9" s="117">
        <f>EOMONTH(D8,E7)</f>
        <v>45657</v>
      </c>
      <c r="E9" s="118">
        <v>65441.069999999992</v>
      </c>
      <c r="F9" s="88" t="s">
        <v>46</v>
      </c>
      <c r="G9" s="77"/>
      <c r="H9" s="125"/>
      <c r="K9" s="96"/>
      <c r="L9" s="96"/>
      <c r="M9" s="97"/>
      <c r="N9" s="97"/>
      <c r="O9" s="97"/>
    </row>
    <row r="10" spans="1:16" x14ac:dyDescent="0.35">
      <c r="A10" s="77"/>
      <c r="B10" s="109" t="s">
        <v>47</v>
      </c>
      <c r="C10" s="79"/>
      <c r="D10" s="115"/>
      <c r="E10" s="119">
        <f>M4</f>
        <v>3.7853107344632771E-2</v>
      </c>
      <c r="F10" s="88"/>
      <c r="G10" s="77"/>
      <c r="K10" s="96"/>
      <c r="L10" s="96"/>
      <c r="M10" s="97"/>
      <c r="N10" s="98"/>
      <c r="O10" s="98"/>
    </row>
    <row r="11" spans="1:16" x14ac:dyDescent="0.35">
      <c r="A11" s="77"/>
      <c r="B11" s="109" t="s">
        <v>48</v>
      </c>
      <c r="C11" s="79"/>
      <c r="D11" s="115"/>
      <c r="E11" s="120">
        <f>ROUND(E8*E10,2)</f>
        <v>2663.61</v>
      </c>
      <c r="F11" s="88" t="s">
        <v>46</v>
      </c>
      <c r="G11" s="77"/>
      <c r="K11" s="96"/>
      <c r="L11" s="96"/>
      <c r="M11" s="97"/>
      <c r="N11" s="98"/>
      <c r="O11" s="98"/>
    </row>
    <row r="12" spans="1:16" x14ac:dyDescent="0.35">
      <c r="A12" s="77"/>
      <c r="B12" s="109" t="s">
        <v>49</v>
      </c>
      <c r="C12" s="79"/>
      <c r="D12" s="115"/>
      <c r="E12" s="120">
        <f>ROUND(E9*E10,2)</f>
        <v>2477.15</v>
      </c>
      <c r="F12" s="88" t="s">
        <v>46</v>
      </c>
      <c r="G12" s="77"/>
      <c r="K12" s="96"/>
      <c r="L12" s="96"/>
      <c r="M12" s="97"/>
      <c r="N12" s="97"/>
      <c r="O12" s="97"/>
      <c r="P12" s="98"/>
    </row>
    <row r="13" spans="1:16" x14ac:dyDescent="0.35">
      <c r="A13" s="77"/>
      <c r="B13" s="121" t="s">
        <v>93</v>
      </c>
      <c r="C13" s="122"/>
      <c r="D13" s="123"/>
      <c r="E13" s="198">
        <v>5.7000000000000002E-2</v>
      </c>
      <c r="F13" s="89"/>
      <c r="G13" s="90"/>
      <c r="K13" s="96"/>
      <c r="L13" s="96"/>
      <c r="M13" s="97"/>
      <c r="N13" s="97"/>
      <c r="O13" s="97"/>
      <c r="P13" s="98"/>
    </row>
    <row r="14" spans="1:16" x14ac:dyDescent="0.35">
      <c r="A14" s="77"/>
      <c r="B14" s="87"/>
      <c r="C14" s="85"/>
      <c r="E14" s="91"/>
      <c r="F14" s="87"/>
      <c r="G14" s="90"/>
      <c r="K14" s="96"/>
      <c r="L14" s="96"/>
      <c r="M14" s="97"/>
      <c r="N14" s="97"/>
      <c r="O14" s="97"/>
      <c r="P14" s="98"/>
    </row>
    <row r="15" spans="1:16" x14ac:dyDescent="0.35">
      <c r="K15" s="96"/>
      <c r="L15" s="96"/>
      <c r="M15" s="97"/>
      <c r="N15" s="97"/>
      <c r="O15" s="97"/>
      <c r="P15" s="98"/>
    </row>
    <row r="16" spans="1:16" ht="15" thickBot="1" x14ac:dyDescent="0.4">
      <c r="A16" s="92" t="s">
        <v>51</v>
      </c>
      <c r="B16" s="92" t="s">
        <v>52</v>
      </c>
      <c r="C16" s="92" t="s">
        <v>53</v>
      </c>
      <c r="D16" s="92" t="s">
        <v>54</v>
      </c>
      <c r="E16" s="92" t="s">
        <v>55</v>
      </c>
      <c r="F16" s="92" t="s">
        <v>56</v>
      </c>
      <c r="G16" s="92" t="s">
        <v>57</v>
      </c>
      <c r="K16" s="96"/>
      <c r="L16" s="96"/>
      <c r="M16" s="97"/>
      <c r="N16" s="97"/>
      <c r="O16" s="97"/>
      <c r="P16" s="98"/>
    </row>
    <row r="17" spans="1:16" x14ac:dyDescent="0.35">
      <c r="A17" s="93">
        <f>E6</f>
        <v>45200</v>
      </c>
      <c r="B17" s="85">
        <v>1</v>
      </c>
      <c r="C17" s="83">
        <f>E11</f>
        <v>2663.61</v>
      </c>
      <c r="D17" s="94">
        <f t="shared" ref="D17:D31" si="0">ROUND(C17*$E$13/12,4)</f>
        <v>12.652100000000001</v>
      </c>
      <c r="E17" s="94">
        <f>F17-D17</f>
        <v>12.022617045920477</v>
      </c>
      <c r="F17" s="94">
        <f>PMT($E$13/12,E7,-E11,E12)</f>
        <v>24.674717045920477</v>
      </c>
      <c r="G17" s="94">
        <f>C17-E17</f>
        <v>2651.5873829540797</v>
      </c>
      <c r="K17" s="96"/>
      <c r="L17" s="96"/>
      <c r="M17" s="97"/>
      <c r="N17" s="97"/>
      <c r="O17" s="97"/>
      <c r="P17" s="98"/>
    </row>
    <row r="18" spans="1:16" x14ac:dyDescent="0.35">
      <c r="A18" s="93">
        <f>EDATE(A17,1)</f>
        <v>45231</v>
      </c>
      <c r="B18" s="85">
        <v>2</v>
      </c>
      <c r="C18" s="83">
        <f>G17</f>
        <v>2651.5873829540797</v>
      </c>
      <c r="D18" s="94">
        <f t="shared" si="0"/>
        <v>12.595000000000001</v>
      </c>
      <c r="E18" s="94">
        <f>F18-D18</f>
        <v>12.079717045920477</v>
      </c>
      <c r="F18" s="94">
        <f>F17</f>
        <v>24.674717045920477</v>
      </c>
      <c r="G18" s="94">
        <f t="shared" ref="G18:G31" si="1">C18-E18</f>
        <v>2639.5076659081592</v>
      </c>
      <c r="K18" s="96"/>
      <c r="L18" s="96"/>
      <c r="M18" s="97"/>
      <c r="N18" s="97"/>
      <c r="O18" s="97"/>
      <c r="P18" s="98"/>
    </row>
    <row r="19" spans="1:16" x14ac:dyDescent="0.35">
      <c r="A19" s="93">
        <f>EDATE(A18,1)</f>
        <v>45261</v>
      </c>
      <c r="B19" s="85">
        <v>3</v>
      </c>
      <c r="C19" s="83">
        <f>G18</f>
        <v>2639.5076659081592</v>
      </c>
      <c r="D19" s="94">
        <f t="shared" si="0"/>
        <v>12.537699999999999</v>
      </c>
      <c r="E19" s="94">
        <f>F19-D19</f>
        <v>12.137017045920478</v>
      </c>
      <c r="F19" s="94">
        <f t="shared" ref="F19:F31" si="2">F18</f>
        <v>24.674717045920477</v>
      </c>
      <c r="G19" s="94">
        <f t="shared" si="1"/>
        <v>2627.3706488622388</v>
      </c>
      <c r="K19" s="96"/>
      <c r="L19" s="96"/>
      <c r="M19" s="97"/>
      <c r="N19" s="97"/>
      <c r="O19" s="97"/>
      <c r="P19" s="98"/>
    </row>
    <row r="20" spans="1:16" x14ac:dyDescent="0.35">
      <c r="A20" s="93">
        <f t="shared" ref="A20:A31" si="3">EDATE(A19,1)</f>
        <v>45292</v>
      </c>
      <c r="B20" s="85">
        <v>4</v>
      </c>
      <c r="C20" s="83">
        <f t="shared" ref="C20:C31" si="4">G19</f>
        <v>2627.3706488622388</v>
      </c>
      <c r="D20" s="94">
        <f t="shared" si="0"/>
        <v>12.48</v>
      </c>
      <c r="E20" s="94">
        <f t="shared" ref="E20:E31" si="5">F20-D20</f>
        <v>12.194717045920477</v>
      </c>
      <c r="F20" s="94">
        <f t="shared" si="2"/>
        <v>24.674717045920477</v>
      </c>
      <c r="G20" s="94">
        <f t="shared" si="1"/>
        <v>2615.1759318163181</v>
      </c>
      <c r="K20" s="96"/>
      <c r="L20" s="96"/>
      <c r="M20" s="97"/>
      <c r="N20" s="97"/>
      <c r="O20" s="97"/>
      <c r="P20" s="98"/>
    </row>
    <row r="21" spans="1:16" x14ac:dyDescent="0.35">
      <c r="A21" s="93">
        <f t="shared" si="3"/>
        <v>45323</v>
      </c>
      <c r="B21" s="85">
        <v>5</v>
      </c>
      <c r="C21" s="83">
        <f t="shared" si="4"/>
        <v>2615.1759318163181</v>
      </c>
      <c r="D21" s="94">
        <f t="shared" si="0"/>
        <v>12.4221</v>
      </c>
      <c r="E21" s="94">
        <f t="shared" si="5"/>
        <v>12.252617045920477</v>
      </c>
      <c r="F21" s="94">
        <f t="shared" si="2"/>
        <v>24.674717045920477</v>
      </c>
      <c r="G21" s="94">
        <f t="shared" si="1"/>
        <v>2602.9233147703976</v>
      </c>
      <c r="K21" s="96"/>
      <c r="L21" s="96"/>
      <c r="M21" s="97"/>
      <c r="N21" s="97"/>
      <c r="O21" s="97"/>
      <c r="P21" s="98"/>
    </row>
    <row r="22" spans="1:16" x14ac:dyDescent="0.35">
      <c r="A22" s="93">
        <f t="shared" si="3"/>
        <v>45352</v>
      </c>
      <c r="B22" s="85">
        <v>6</v>
      </c>
      <c r="C22" s="83">
        <f t="shared" si="4"/>
        <v>2602.9233147703976</v>
      </c>
      <c r="D22" s="94">
        <f t="shared" si="0"/>
        <v>12.363899999999999</v>
      </c>
      <c r="E22" s="94">
        <f t="shared" si="5"/>
        <v>12.310817045920478</v>
      </c>
      <c r="F22" s="94">
        <f t="shared" si="2"/>
        <v>24.674717045920477</v>
      </c>
      <c r="G22" s="94">
        <f t="shared" si="1"/>
        <v>2590.6124977244772</v>
      </c>
      <c r="K22" s="96"/>
      <c r="L22" s="96"/>
      <c r="M22" s="97"/>
      <c r="N22" s="97"/>
      <c r="O22" s="97"/>
      <c r="P22" s="98"/>
    </row>
    <row r="23" spans="1:16" x14ac:dyDescent="0.35">
      <c r="A23" s="93">
        <f t="shared" si="3"/>
        <v>45383</v>
      </c>
      <c r="B23" s="85">
        <v>7</v>
      </c>
      <c r="C23" s="83">
        <f t="shared" si="4"/>
        <v>2590.6124977244772</v>
      </c>
      <c r="D23" s="94">
        <f t="shared" si="0"/>
        <v>12.305400000000001</v>
      </c>
      <c r="E23" s="94">
        <f t="shared" si="5"/>
        <v>12.369317045920477</v>
      </c>
      <c r="F23" s="94">
        <f t="shared" si="2"/>
        <v>24.674717045920477</v>
      </c>
      <c r="G23" s="94">
        <f t="shared" si="1"/>
        <v>2578.2431806785567</v>
      </c>
      <c r="N23" s="97"/>
      <c r="O23" s="97"/>
      <c r="P23" s="98"/>
    </row>
    <row r="24" spans="1:16" x14ac:dyDescent="0.35">
      <c r="A24" s="93">
        <f>EDATE(A23,1)</f>
        <v>45413</v>
      </c>
      <c r="B24" s="85">
        <v>8</v>
      </c>
      <c r="C24" s="83">
        <f t="shared" si="4"/>
        <v>2578.2431806785567</v>
      </c>
      <c r="D24" s="94">
        <f t="shared" si="0"/>
        <v>12.246700000000001</v>
      </c>
      <c r="E24" s="94">
        <f t="shared" si="5"/>
        <v>12.428017045920477</v>
      </c>
      <c r="F24" s="94">
        <f t="shared" si="2"/>
        <v>24.674717045920477</v>
      </c>
      <c r="G24" s="94">
        <f t="shared" si="1"/>
        <v>2565.8151636326361</v>
      </c>
      <c r="N24" s="97"/>
      <c r="O24" s="97"/>
      <c r="P24" s="98"/>
    </row>
    <row r="25" spans="1:16" x14ac:dyDescent="0.35">
      <c r="A25" s="93">
        <f t="shared" si="3"/>
        <v>45444</v>
      </c>
      <c r="B25" s="85">
        <v>9</v>
      </c>
      <c r="C25" s="83">
        <f t="shared" si="4"/>
        <v>2565.8151636326361</v>
      </c>
      <c r="D25" s="94">
        <f t="shared" si="0"/>
        <v>12.1876</v>
      </c>
      <c r="E25" s="94">
        <f t="shared" si="5"/>
        <v>12.487117045920478</v>
      </c>
      <c r="F25" s="94">
        <f t="shared" si="2"/>
        <v>24.674717045920477</v>
      </c>
      <c r="G25" s="94">
        <f t="shared" si="1"/>
        <v>2553.3280465867156</v>
      </c>
      <c r="N25" s="97"/>
      <c r="O25" s="97"/>
      <c r="P25" s="98"/>
    </row>
    <row r="26" spans="1:16" x14ac:dyDescent="0.35">
      <c r="A26" s="93">
        <f t="shared" si="3"/>
        <v>45474</v>
      </c>
      <c r="B26" s="85">
        <v>10</v>
      </c>
      <c r="C26" s="83">
        <f t="shared" si="4"/>
        <v>2553.3280465867156</v>
      </c>
      <c r="D26" s="94">
        <f t="shared" si="0"/>
        <v>12.128299999999999</v>
      </c>
      <c r="E26" s="94">
        <f t="shared" si="5"/>
        <v>12.546417045920478</v>
      </c>
      <c r="F26" s="94">
        <f t="shared" si="2"/>
        <v>24.674717045920477</v>
      </c>
      <c r="G26" s="94">
        <f t="shared" si="1"/>
        <v>2540.7816295407952</v>
      </c>
      <c r="N26" s="97"/>
      <c r="O26" s="97"/>
      <c r="P26" s="98"/>
    </row>
    <row r="27" spans="1:16" x14ac:dyDescent="0.35">
      <c r="A27" s="93">
        <f t="shared" si="3"/>
        <v>45505</v>
      </c>
      <c r="B27" s="85">
        <v>11</v>
      </c>
      <c r="C27" s="83">
        <f t="shared" si="4"/>
        <v>2540.7816295407952</v>
      </c>
      <c r="D27" s="94">
        <f t="shared" si="0"/>
        <v>12.0687</v>
      </c>
      <c r="E27" s="94">
        <f t="shared" si="5"/>
        <v>12.606017045920478</v>
      </c>
      <c r="F27" s="94">
        <f t="shared" si="2"/>
        <v>24.674717045920477</v>
      </c>
      <c r="G27" s="94">
        <f t="shared" si="1"/>
        <v>2528.1756124948747</v>
      </c>
    </row>
    <row r="28" spans="1:16" x14ac:dyDescent="0.35">
      <c r="A28" s="93">
        <f t="shared" si="3"/>
        <v>45536</v>
      </c>
      <c r="B28" s="85">
        <v>12</v>
      </c>
      <c r="C28" s="83">
        <f t="shared" si="4"/>
        <v>2528.1756124948747</v>
      </c>
      <c r="D28" s="94">
        <f t="shared" si="0"/>
        <v>12.008800000000001</v>
      </c>
      <c r="E28" s="94">
        <f t="shared" si="5"/>
        <v>12.665917045920477</v>
      </c>
      <c r="F28" s="94">
        <f t="shared" si="2"/>
        <v>24.674717045920477</v>
      </c>
      <c r="G28" s="94">
        <f t="shared" si="1"/>
        <v>2515.5096954489541</v>
      </c>
    </row>
    <row r="29" spans="1:16" x14ac:dyDescent="0.35">
      <c r="A29" s="93">
        <f t="shared" si="3"/>
        <v>45566</v>
      </c>
      <c r="B29" s="85">
        <v>13</v>
      </c>
      <c r="C29" s="83">
        <f t="shared" si="4"/>
        <v>2515.5096954489541</v>
      </c>
      <c r="D29" s="94">
        <f t="shared" si="0"/>
        <v>11.948700000000001</v>
      </c>
      <c r="E29" s="94">
        <f t="shared" si="5"/>
        <v>12.726017045920477</v>
      </c>
      <c r="F29" s="94">
        <f t="shared" si="2"/>
        <v>24.674717045920477</v>
      </c>
      <c r="G29" s="94">
        <f t="shared" si="1"/>
        <v>2502.7836784030337</v>
      </c>
    </row>
    <row r="30" spans="1:16" x14ac:dyDescent="0.35">
      <c r="A30" s="93">
        <f t="shared" si="3"/>
        <v>45597</v>
      </c>
      <c r="B30" s="85">
        <v>14</v>
      </c>
      <c r="C30" s="83">
        <f t="shared" si="4"/>
        <v>2502.7836784030337</v>
      </c>
      <c r="D30" s="94">
        <f t="shared" si="0"/>
        <v>11.888199999999999</v>
      </c>
      <c r="E30" s="94">
        <f t="shared" si="5"/>
        <v>12.786517045920478</v>
      </c>
      <c r="F30" s="94">
        <f t="shared" si="2"/>
        <v>24.674717045920477</v>
      </c>
      <c r="G30" s="94">
        <f t="shared" si="1"/>
        <v>2489.9971613571133</v>
      </c>
    </row>
    <row r="31" spans="1:16" x14ac:dyDescent="0.35">
      <c r="A31" s="93">
        <f t="shared" si="3"/>
        <v>45627</v>
      </c>
      <c r="B31" s="85">
        <v>15</v>
      </c>
      <c r="C31" s="83">
        <f t="shared" si="4"/>
        <v>2489.9971613571133</v>
      </c>
      <c r="D31" s="94">
        <f t="shared" si="0"/>
        <v>11.827500000000001</v>
      </c>
      <c r="E31" s="94">
        <f t="shared" si="5"/>
        <v>12.847217045920477</v>
      </c>
      <c r="F31" s="94">
        <f t="shared" si="2"/>
        <v>24.674717045920477</v>
      </c>
      <c r="G31" s="94">
        <f t="shared" si="1"/>
        <v>2477.1499443111929</v>
      </c>
    </row>
    <row r="32" spans="1:16" x14ac:dyDescent="0.35">
      <c r="A32" s="93"/>
      <c r="B32" s="85"/>
      <c r="C32" s="83"/>
      <c r="D32" s="94"/>
      <c r="E32" s="94"/>
      <c r="F32" s="94"/>
      <c r="G32" s="94"/>
    </row>
    <row r="33" spans="1:7" x14ac:dyDescent="0.35">
      <c r="A33" s="93"/>
      <c r="B33" s="85"/>
      <c r="C33" s="83"/>
      <c r="D33" s="94"/>
      <c r="E33" s="94"/>
      <c r="F33" s="94"/>
      <c r="G33" s="94"/>
    </row>
    <row r="34" spans="1:7" x14ac:dyDescent="0.35">
      <c r="A34" s="93"/>
      <c r="B34" s="85"/>
      <c r="C34" s="83"/>
      <c r="D34" s="94"/>
      <c r="E34" s="94"/>
      <c r="F34" s="94"/>
      <c r="G34" s="94"/>
    </row>
    <row r="35" spans="1:7" x14ac:dyDescent="0.35">
      <c r="A35" s="93"/>
      <c r="B35" s="85"/>
      <c r="C35" s="83"/>
      <c r="D35" s="94"/>
      <c r="E35" s="94"/>
      <c r="F35" s="94"/>
      <c r="G35" s="94"/>
    </row>
    <row r="36" spans="1:7" x14ac:dyDescent="0.35">
      <c r="A36" s="93"/>
      <c r="B36" s="85"/>
      <c r="C36" s="83"/>
      <c r="D36" s="94"/>
      <c r="E36" s="94"/>
      <c r="F36" s="94"/>
      <c r="G36" s="94"/>
    </row>
    <row r="37" spans="1:7" x14ac:dyDescent="0.35">
      <c r="A37" s="93"/>
      <c r="B37" s="85"/>
      <c r="C37" s="83"/>
      <c r="D37" s="94"/>
      <c r="E37" s="94"/>
      <c r="F37" s="94"/>
      <c r="G37" s="94"/>
    </row>
    <row r="38" spans="1:7" x14ac:dyDescent="0.35">
      <c r="A38" s="93"/>
      <c r="B38" s="85"/>
      <c r="C38" s="83"/>
      <c r="D38" s="94"/>
      <c r="E38" s="94"/>
      <c r="F38" s="94"/>
      <c r="G38" s="94"/>
    </row>
    <row r="39" spans="1:7" x14ac:dyDescent="0.35">
      <c r="A39" s="93"/>
      <c r="B39" s="85"/>
      <c r="C39" s="83"/>
      <c r="D39" s="94"/>
      <c r="E39" s="94"/>
      <c r="F39" s="94"/>
      <c r="G39" s="94"/>
    </row>
    <row r="40" spans="1:7" x14ac:dyDescent="0.35">
      <c r="A40" s="93"/>
      <c r="B40" s="85"/>
      <c r="C40" s="83"/>
      <c r="D40" s="94"/>
      <c r="E40" s="94"/>
      <c r="F40" s="94"/>
      <c r="G40" s="94"/>
    </row>
    <row r="41" spans="1:7" x14ac:dyDescent="0.35">
      <c r="A41" s="93"/>
      <c r="B41" s="85"/>
      <c r="C41" s="83"/>
      <c r="D41" s="94"/>
      <c r="E41" s="94"/>
      <c r="F41" s="94"/>
      <c r="G41" s="94"/>
    </row>
    <row r="42" spans="1:7" x14ac:dyDescent="0.35">
      <c r="A42" s="93"/>
      <c r="B42" s="85"/>
      <c r="C42" s="83"/>
      <c r="D42" s="94"/>
      <c r="E42" s="94"/>
      <c r="F42" s="94"/>
      <c r="G42" s="94"/>
    </row>
    <row r="43" spans="1:7" x14ac:dyDescent="0.35">
      <c r="A43" s="93"/>
      <c r="B43" s="85"/>
      <c r="C43" s="83"/>
      <c r="D43" s="94"/>
      <c r="E43" s="94"/>
      <c r="F43" s="94"/>
      <c r="G43" s="94"/>
    </row>
    <row r="44" spans="1:7" x14ac:dyDescent="0.35">
      <c r="A44" s="93"/>
      <c r="B44" s="85"/>
      <c r="C44" s="83"/>
      <c r="D44" s="94"/>
      <c r="E44" s="94"/>
      <c r="F44" s="94"/>
      <c r="G44" s="94"/>
    </row>
    <row r="45" spans="1:7" x14ac:dyDescent="0.35">
      <c r="A45" s="93"/>
      <c r="B45" s="85"/>
      <c r="C45" s="83"/>
      <c r="D45" s="94"/>
      <c r="E45" s="94"/>
      <c r="F45" s="94"/>
      <c r="G45" s="94"/>
    </row>
    <row r="46" spans="1:7" x14ac:dyDescent="0.35">
      <c r="A46" s="93"/>
      <c r="B46" s="85"/>
      <c r="C46" s="83"/>
      <c r="D46" s="94"/>
      <c r="E46" s="94"/>
      <c r="F46" s="94"/>
      <c r="G46" s="94"/>
    </row>
    <row r="47" spans="1:7" x14ac:dyDescent="0.35">
      <c r="A47" s="93"/>
      <c r="B47" s="85"/>
      <c r="C47" s="83"/>
      <c r="D47" s="94"/>
      <c r="E47" s="94"/>
      <c r="F47" s="94"/>
      <c r="G47" s="94"/>
    </row>
    <row r="48" spans="1:7" x14ac:dyDescent="0.35">
      <c r="A48" s="93"/>
      <c r="B48" s="85"/>
      <c r="C48" s="83"/>
      <c r="D48" s="94"/>
      <c r="E48" s="94"/>
      <c r="F48" s="94"/>
      <c r="G48" s="94"/>
    </row>
    <row r="49" spans="1:7" x14ac:dyDescent="0.35">
      <c r="A49" s="93"/>
      <c r="B49" s="85"/>
      <c r="C49" s="83"/>
      <c r="D49" s="94"/>
      <c r="E49" s="94"/>
      <c r="F49" s="94"/>
      <c r="G49" s="94"/>
    </row>
    <row r="50" spans="1:7" x14ac:dyDescent="0.35">
      <c r="A50" s="93"/>
      <c r="B50" s="85"/>
      <c r="C50" s="83"/>
      <c r="D50" s="94"/>
      <c r="E50" s="94"/>
      <c r="F50" s="94"/>
      <c r="G50" s="94"/>
    </row>
    <row r="51" spans="1:7" x14ac:dyDescent="0.35">
      <c r="A51" s="93"/>
      <c r="B51" s="85"/>
      <c r="C51" s="83"/>
      <c r="D51" s="94"/>
      <c r="E51" s="94"/>
      <c r="F51" s="94"/>
      <c r="G51" s="94"/>
    </row>
    <row r="52" spans="1:7" x14ac:dyDescent="0.35">
      <c r="A52" s="93"/>
      <c r="B52" s="85"/>
      <c r="C52" s="83"/>
      <c r="D52" s="94"/>
      <c r="E52" s="94"/>
      <c r="F52" s="94"/>
      <c r="G52" s="94"/>
    </row>
    <row r="53" spans="1:7" x14ac:dyDescent="0.35">
      <c r="A53" s="93"/>
      <c r="B53" s="85"/>
      <c r="C53" s="83"/>
      <c r="D53" s="94"/>
      <c r="E53" s="94"/>
      <c r="F53" s="94"/>
      <c r="G53" s="94"/>
    </row>
    <row r="54" spans="1:7" x14ac:dyDescent="0.35">
      <c r="A54" s="93"/>
      <c r="B54" s="85"/>
      <c r="C54" s="83"/>
      <c r="D54" s="94"/>
      <c r="E54" s="94"/>
      <c r="F54" s="94"/>
      <c r="G54" s="94"/>
    </row>
    <row r="55" spans="1:7" x14ac:dyDescent="0.35">
      <c r="A55" s="93"/>
      <c r="B55" s="85"/>
      <c r="C55" s="83"/>
      <c r="D55" s="94"/>
      <c r="E55" s="94"/>
      <c r="F55" s="94"/>
      <c r="G55" s="94"/>
    </row>
    <row r="56" spans="1:7" x14ac:dyDescent="0.35">
      <c r="A56" s="93"/>
      <c r="B56" s="85"/>
      <c r="C56" s="83"/>
      <c r="D56" s="94"/>
      <c r="E56" s="94"/>
      <c r="F56" s="94"/>
      <c r="G56" s="94"/>
    </row>
    <row r="57" spans="1:7" x14ac:dyDescent="0.35">
      <c r="A57" s="93"/>
      <c r="B57" s="85"/>
      <c r="C57" s="83"/>
      <c r="D57" s="94"/>
      <c r="E57" s="94"/>
      <c r="F57" s="94"/>
      <c r="G57" s="94"/>
    </row>
    <row r="58" spans="1:7" x14ac:dyDescent="0.35">
      <c r="A58" s="93"/>
      <c r="B58" s="85"/>
      <c r="C58" s="83"/>
      <c r="D58" s="94"/>
      <c r="E58" s="94"/>
      <c r="F58" s="94"/>
      <c r="G58" s="94"/>
    </row>
    <row r="59" spans="1:7" x14ac:dyDescent="0.35">
      <c r="A59" s="93"/>
      <c r="B59" s="85"/>
      <c r="C59" s="83"/>
      <c r="D59" s="94"/>
      <c r="E59" s="94"/>
      <c r="F59" s="94"/>
      <c r="G59" s="94"/>
    </row>
    <row r="60" spans="1:7" x14ac:dyDescent="0.35">
      <c r="A60" s="93"/>
      <c r="B60" s="85"/>
      <c r="C60" s="83"/>
      <c r="D60" s="94"/>
      <c r="E60" s="94"/>
      <c r="F60" s="94"/>
      <c r="G60" s="94"/>
    </row>
    <row r="61" spans="1:7" x14ac:dyDescent="0.35">
      <c r="A61" s="93"/>
      <c r="B61" s="85"/>
      <c r="C61" s="83"/>
      <c r="D61" s="94"/>
      <c r="E61" s="94"/>
      <c r="F61" s="94"/>
      <c r="G61" s="94"/>
    </row>
    <row r="62" spans="1:7" x14ac:dyDescent="0.35">
      <c r="A62" s="93"/>
      <c r="B62" s="85"/>
      <c r="C62" s="83"/>
      <c r="D62" s="94"/>
      <c r="E62" s="94"/>
      <c r="F62" s="94"/>
      <c r="G62" s="94"/>
    </row>
    <row r="63" spans="1:7" x14ac:dyDescent="0.35">
      <c r="A63" s="93"/>
      <c r="B63" s="85"/>
      <c r="C63" s="83"/>
      <c r="D63" s="94"/>
      <c r="E63" s="94"/>
      <c r="F63" s="94"/>
      <c r="G63" s="94"/>
    </row>
    <row r="64" spans="1:7" x14ac:dyDescent="0.35">
      <c r="A64" s="93"/>
      <c r="B64" s="85"/>
      <c r="C64" s="83"/>
      <c r="D64" s="94"/>
      <c r="E64" s="94"/>
      <c r="F64" s="94"/>
      <c r="G64" s="94"/>
    </row>
    <row r="65" spans="1:7" x14ac:dyDescent="0.35">
      <c r="A65" s="93"/>
      <c r="B65" s="85"/>
      <c r="C65" s="83"/>
      <c r="D65" s="94"/>
      <c r="E65" s="94"/>
      <c r="F65" s="94"/>
      <c r="G65" s="94"/>
    </row>
    <row r="66" spans="1:7" x14ac:dyDescent="0.35">
      <c r="A66" s="93"/>
      <c r="B66" s="85"/>
      <c r="C66" s="83"/>
      <c r="D66" s="94"/>
      <c r="E66" s="94"/>
      <c r="F66" s="94"/>
      <c r="G66" s="94"/>
    </row>
    <row r="67" spans="1:7" x14ac:dyDescent="0.35">
      <c r="A67" s="93"/>
      <c r="B67" s="85"/>
      <c r="C67" s="83"/>
      <c r="D67" s="94"/>
      <c r="E67" s="94"/>
      <c r="F67" s="94"/>
      <c r="G67" s="94"/>
    </row>
    <row r="68" spans="1:7" x14ac:dyDescent="0.35">
      <c r="A68" s="93"/>
      <c r="B68" s="85"/>
      <c r="C68" s="83"/>
      <c r="D68" s="94"/>
      <c r="E68" s="94"/>
      <c r="F68" s="94"/>
      <c r="G68" s="94"/>
    </row>
    <row r="69" spans="1:7" x14ac:dyDescent="0.35">
      <c r="A69" s="93"/>
      <c r="B69" s="85"/>
      <c r="C69" s="83"/>
      <c r="D69" s="94"/>
      <c r="E69" s="94"/>
      <c r="F69" s="94"/>
      <c r="G69" s="94"/>
    </row>
    <row r="70" spans="1:7" x14ac:dyDescent="0.35">
      <c r="A70" s="93"/>
      <c r="B70" s="85"/>
      <c r="C70" s="83"/>
      <c r="D70" s="94"/>
      <c r="E70" s="94"/>
      <c r="F70" s="94"/>
      <c r="G70" s="94"/>
    </row>
    <row r="71" spans="1:7" x14ac:dyDescent="0.35">
      <c r="A71" s="93"/>
      <c r="B71" s="85"/>
      <c r="C71" s="83"/>
      <c r="D71" s="94"/>
      <c r="E71" s="94"/>
      <c r="F71" s="94"/>
      <c r="G71" s="94"/>
    </row>
    <row r="72" spans="1:7" x14ac:dyDescent="0.35">
      <c r="A72" s="93"/>
      <c r="B72" s="85"/>
      <c r="C72" s="83"/>
      <c r="D72" s="94"/>
      <c r="E72" s="94"/>
      <c r="F72" s="94"/>
      <c r="G72" s="94"/>
    </row>
    <row r="73" spans="1:7" x14ac:dyDescent="0.35">
      <c r="A73" s="93"/>
      <c r="B73" s="85"/>
      <c r="C73" s="83"/>
      <c r="D73" s="94"/>
      <c r="E73" s="94"/>
      <c r="F73" s="94"/>
      <c r="G73" s="94"/>
    </row>
    <row r="74" spans="1:7" x14ac:dyDescent="0.35">
      <c r="A74" s="93"/>
      <c r="B74" s="85"/>
      <c r="C74" s="83"/>
      <c r="D74" s="94"/>
      <c r="E74" s="94"/>
      <c r="F74" s="94"/>
      <c r="G74" s="94"/>
    </row>
    <row r="75" spans="1:7" x14ac:dyDescent="0.35">
      <c r="A75" s="93"/>
      <c r="B75" s="85"/>
      <c r="C75" s="83"/>
      <c r="D75" s="94"/>
      <c r="E75" s="94"/>
      <c r="F75" s="94"/>
      <c r="G75" s="94"/>
    </row>
    <row r="76" spans="1:7" x14ac:dyDescent="0.35">
      <c r="A76" s="93"/>
      <c r="B76" s="85"/>
      <c r="C76" s="83"/>
      <c r="D76" s="94"/>
      <c r="E76" s="94"/>
      <c r="F76" s="94"/>
      <c r="G76" s="94"/>
    </row>
    <row r="77" spans="1:7" x14ac:dyDescent="0.35">
      <c r="A77" s="93"/>
      <c r="B77" s="85"/>
      <c r="C77" s="83"/>
      <c r="D77" s="94"/>
      <c r="E77" s="94"/>
      <c r="F77" s="94"/>
      <c r="G77" s="94"/>
    </row>
    <row r="78" spans="1:7" x14ac:dyDescent="0.35">
      <c r="A78" s="93"/>
      <c r="B78" s="85"/>
      <c r="C78" s="83"/>
      <c r="D78" s="94"/>
      <c r="E78" s="94"/>
      <c r="F78" s="94"/>
      <c r="G78" s="94"/>
    </row>
    <row r="79" spans="1:7" x14ac:dyDescent="0.35">
      <c r="A79" s="93"/>
      <c r="B79" s="85"/>
      <c r="C79" s="83"/>
      <c r="D79" s="94"/>
      <c r="E79" s="94"/>
      <c r="F79" s="94"/>
      <c r="G79" s="94"/>
    </row>
    <row r="80" spans="1:7" x14ac:dyDescent="0.35">
      <c r="A80" s="93"/>
      <c r="B80" s="85"/>
      <c r="C80" s="83"/>
      <c r="D80" s="94"/>
      <c r="E80" s="94"/>
      <c r="F80" s="94"/>
      <c r="G80" s="94"/>
    </row>
    <row r="81" spans="1:7" x14ac:dyDescent="0.35">
      <c r="A81" s="93"/>
      <c r="B81" s="85"/>
      <c r="C81" s="83"/>
      <c r="D81" s="94"/>
      <c r="E81" s="94"/>
      <c r="F81" s="94"/>
      <c r="G81" s="94"/>
    </row>
    <row r="82" spans="1:7" x14ac:dyDescent="0.35">
      <c r="A82" s="93"/>
      <c r="B82" s="85"/>
      <c r="C82" s="83"/>
      <c r="D82" s="94"/>
      <c r="E82" s="94"/>
      <c r="F82" s="94"/>
      <c r="G82" s="94"/>
    </row>
    <row r="83" spans="1:7" x14ac:dyDescent="0.35">
      <c r="A83" s="93"/>
      <c r="B83" s="85"/>
      <c r="C83" s="83"/>
      <c r="D83" s="94"/>
      <c r="E83" s="94"/>
      <c r="F83" s="94"/>
      <c r="G83" s="94"/>
    </row>
    <row r="84" spans="1:7" x14ac:dyDescent="0.35">
      <c r="A84" s="93"/>
      <c r="B84" s="85"/>
      <c r="C84" s="83"/>
      <c r="D84" s="94"/>
      <c r="E84" s="94"/>
      <c r="F84" s="94"/>
      <c r="G84" s="94"/>
    </row>
    <row r="85" spans="1:7" x14ac:dyDescent="0.35">
      <c r="A85" s="93"/>
      <c r="B85" s="85"/>
      <c r="C85" s="83"/>
      <c r="D85" s="94"/>
      <c r="E85" s="94"/>
      <c r="F85" s="94"/>
      <c r="G85" s="94"/>
    </row>
    <row r="86" spans="1:7" x14ac:dyDescent="0.35">
      <c r="A86" s="93"/>
      <c r="B86" s="85"/>
      <c r="C86" s="83"/>
      <c r="D86" s="94"/>
      <c r="E86" s="94"/>
      <c r="F86" s="94"/>
      <c r="G86" s="94"/>
    </row>
    <row r="87" spans="1:7" x14ac:dyDescent="0.35">
      <c r="A87" s="93"/>
      <c r="B87" s="85"/>
      <c r="C87" s="83"/>
      <c r="D87" s="94"/>
      <c r="E87" s="94"/>
      <c r="F87" s="94"/>
      <c r="G87" s="94"/>
    </row>
    <row r="88" spans="1:7" x14ac:dyDescent="0.35">
      <c r="A88" s="93"/>
      <c r="B88" s="85"/>
      <c r="C88" s="83"/>
      <c r="D88" s="94"/>
      <c r="E88" s="94"/>
      <c r="F88" s="94"/>
      <c r="G88" s="94"/>
    </row>
    <row r="89" spans="1:7" x14ac:dyDescent="0.35">
      <c r="A89" s="93"/>
      <c r="B89" s="85"/>
      <c r="C89" s="83"/>
      <c r="D89" s="94"/>
      <c r="E89" s="94"/>
      <c r="F89" s="94"/>
      <c r="G89" s="94"/>
    </row>
    <row r="90" spans="1:7" x14ac:dyDescent="0.35">
      <c r="A90" s="93"/>
      <c r="B90" s="85"/>
      <c r="C90" s="83"/>
      <c r="D90" s="94"/>
      <c r="E90" s="94"/>
      <c r="F90" s="94"/>
      <c r="G90" s="94"/>
    </row>
    <row r="91" spans="1:7" x14ac:dyDescent="0.35">
      <c r="A91" s="93"/>
      <c r="B91" s="85"/>
      <c r="C91" s="83"/>
      <c r="D91" s="94"/>
      <c r="E91" s="94"/>
      <c r="F91" s="94"/>
      <c r="G91" s="94"/>
    </row>
    <row r="92" spans="1:7" x14ac:dyDescent="0.35">
      <c r="A92" s="93"/>
      <c r="B92" s="85"/>
      <c r="C92" s="83"/>
      <c r="D92" s="94"/>
      <c r="E92" s="94"/>
      <c r="F92" s="94"/>
      <c r="G92" s="94"/>
    </row>
    <row r="93" spans="1:7" x14ac:dyDescent="0.35">
      <c r="A93" s="93"/>
      <c r="B93" s="85"/>
      <c r="C93" s="83"/>
      <c r="D93" s="94"/>
      <c r="E93" s="94"/>
      <c r="F93" s="94"/>
      <c r="G93" s="94"/>
    </row>
    <row r="94" spans="1:7" x14ac:dyDescent="0.35">
      <c r="A94" s="93"/>
      <c r="B94" s="85"/>
      <c r="C94" s="83"/>
      <c r="D94" s="94"/>
      <c r="E94" s="94"/>
      <c r="F94" s="94"/>
      <c r="G94" s="94"/>
    </row>
    <row r="95" spans="1:7" x14ac:dyDescent="0.35">
      <c r="A95" s="93"/>
      <c r="B95" s="85"/>
      <c r="C95" s="83"/>
      <c r="D95" s="94"/>
      <c r="E95" s="94"/>
      <c r="F95" s="94"/>
      <c r="G95" s="94"/>
    </row>
    <row r="96" spans="1:7" x14ac:dyDescent="0.35">
      <c r="A96" s="93"/>
      <c r="B96" s="85"/>
      <c r="C96" s="83"/>
      <c r="D96" s="94"/>
      <c r="E96" s="94"/>
      <c r="F96" s="94"/>
      <c r="G96" s="94"/>
    </row>
    <row r="97" spans="1:7" x14ac:dyDescent="0.35">
      <c r="A97" s="93"/>
      <c r="B97" s="85"/>
      <c r="C97" s="83"/>
      <c r="D97" s="94"/>
      <c r="E97" s="94"/>
      <c r="F97" s="94"/>
      <c r="G97" s="94"/>
    </row>
    <row r="98" spans="1:7" x14ac:dyDescent="0.35">
      <c r="A98" s="93"/>
      <c r="B98" s="85"/>
      <c r="C98" s="83"/>
      <c r="D98" s="94"/>
      <c r="E98" s="94"/>
      <c r="F98" s="94"/>
      <c r="G98" s="94"/>
    </row>
    <row r="99" spans="1:7" x14ac:dyDescent="0.35">
      <c r="A99" s="93"/>
      <c r="B99" s="85"/>
      <c r="C99" s="83"/>
      <c r="D99" s="94"/>
      <c r="E99" s="94"/>
      <c r="F99" s="94"/>
      <c r="G99" s="94"/>
    </row>
    <row r="100" spans="1:7" x14ac:dyDescent="0.35">
      <c r="A100" s="93"/>
      <c r="B100" s="85"/>
      <c r="C100" s="83"/>
      <c r="D100" s="94"/>
      <c r="E100" s="94"/>
      <c r="F100" s="94"/>
      <c r="G100" s="94"/>
    </row>
    <row r="101" spans="1:7" x14ac:dyDescent="0.35">
      <c r="A101" s="93"/>
      <c r="B101" s="85"/>
      <c r="C101" s="83"/>
      <c r="D101" s="94"/>
      <c r="E101" s="94"/>
      <c r="F101" s="94"/>
      <c r="G101" s="94"/>
    </row>
    <row r="102" spans="1:7" x14ac:dyDescent="0.35">
      <c r="A102" s="93"/>
      <c r="B102" s="85"/>
      <c r="C102" s="83"/>
      <c r="D102" s="94"/>
      <c r="E102" s="94"/>
      <c r="F102" s="94"/>
      <c r="G102" s="94"/>
    </row>
    <row r="103" spans="1:7" x14ac:dyDescent="0.35">
      <c r="A103" s="93"/>
      <c r="B103" s="85"/>
      <c r="C103" s="83"/>
      <c r="D103" s="94"/>
      <c r="E103" s="94"/>
      <c r="F103" s="94"/>
      <c r="G103" s="94"/>
    </row>
    <row r="104" spans="1:7" x14ac:dyDescent="0.35">
      <c r="A104" s="93"/>
      <c r="B104" s="85"/>
      <c r="C104" s="83"/>
      <c r="D104" s="94"/>
      <c r="E104" s="94"/>
      <c r="F104" s="94"/>
      <c r="G104" s="94"/>
    </row>
    <row r="105" spans="1:7" x14ac:dyDescent="0.35">
      <c r="A105" s="93"/>
      <c r="B105" s="85"/>
      <c r="C105" s="83"/>
      <c r="D105" s="94"/>
      <c r="E105" s="94"/>
      <c r="F105" s="94"/>
      <c r="G105" s="94"/>
    </row>
    <row r="106" spans="1:7" x14ac:dyDescent="0.35">
      <c r="A106" s="93"/>
      <c r="B106" s="85"/>
      <c r="C106" s="83"/>
      <c r="D106" s="94"/>
      <c r="E106" s="94"/>
      <c r="F106" s="94"/>
      <c r="G106" s="94"/>
    </row>
    <row r="107" spans="1:7" x14ac:dyDescent="0.35">
      <c r="A107" s="93"/>
      <c r="B107" s="85"/>
      <c r="C107" s="83"/>
      <c r="D107" s="94"/>
      <c r="E107" s="94"/>
      <c r="F107" s="94"/>
      <c r="G107" s="94"/>
    </row>
    <row r="108" spans="1:7" x14ac:dyDescent="0.35">
      <c r="A108" s="93"/>
      <c r="B108" s="85"/>
      <c r="C108" s="83"/>
      <c r="D108" s="94"/>
      <c r="E108" s="94"/>
      <c r="F108" s="94"/>
      <c r="G108" s="94"/>
    </row>
    <row r="109" spans="1:7" x14ac:dyDescent="0.35">
      <c r="A109" s="93"/>
      <c r="B109" s="85"/>
      <c r="C109" s="83"/>
      <c r="D109" s="94"/>
      <c r="E109" s="94"/>
      <c r="F109" s="94"/>
      <c r="G109" s="94"/>
    </row>
    <row r="110" spans="1:7" x14ac:dyDescent="0.35">
      <c r="A110" s="93"/>
      <c r="B110" s="85"/>
      <c r="C110" s="83"/>
      <c r="D110" s="94"/>
      <c r="E110" s="94"/>
      <c r="F110" s="94"/>
      <c r="G110" s="94"/>
    </row>
    <row r="111" spans="1:7" x14ac:dyDescent="0.35">
      <c r="A111" s="93"/>
      <c r="B111" s="85"/>
      <c r="C111" s="83"/>
      <c r="D111" s="94"/>
      <c r="E111" s="94"/>
      <c r="F111" s="94"/>
      <c r="G111" s="94"/>
    </row>
    <row r="112" spans="1:7" x14ac:dyDescent="0.35">
      <c r="A112" s="93"/>
      <c r="B112" s="85"/>
      <c r="C112" s="83"/>
      <c r="D112" s="94"/>
      <c r="E112" s="94"/>
      <c r="F112" s="94"/>
      <c r="G112" s="94"/>
    </row>
    <row r="113" spans="1:7" x14ac:dyDescent="0.35">
      <c r="A113" s="93"/>
      <c r="B113" s="85"/>
      <c r="C113" s="83"/>
      <c r="D113" s="94"/>
      <c r="E113" s="94"/>
      <c r="F113" s="94"/>
      <c r="G113" s="94"/>
    </row>
    <row r="114" spans="1:7" x14ac:dyDescent="0.35">
      <c r="A114" s="93"/>
      <c r="B114" s="85"/>
      <c r="C114" s="83"/>
      <c r="D114" s="94"/>
      <c r="E114" s="94"/>
      <c r="F114" s="94"/>
      <c r="G114" s="94"/>
    </row>
    <row r="115" spans="1:7" x14ac:dyDescent="0.35">
      <c r="A115" s="93"/>
      <c r="B115" s="85"/>
      <c r="C115" s="83"/>
      <c r="D115" s="94"/>
      <c r="E115" s="94"/>
      <c r="F115" s="94"/>
      <c r="G115" s="94"/>
    </row>
    <row r="116" spans="1:7" x14ac:dyDescent="0.35">
      <c r="A116" s="93"/>
      <c r="B116" s="85"/>
      <c r="C116" s="83"/>
      <c r="D116" s="94"/>
      <c r="E116" s="94"/>
      <c r="F116" s="94"/>
      <c r="G116" s="94"/>
    </row>
    <row r="117" spans="1:7" x14ac:dyDescent="0.35">
      <c r="A117" s="93"/>
      <c r="B117" s="85"/>
      <c r="C117" s="83"/>
      <c r="D117" s="94"/>
      <c r="E117" s="94"/>
      <c r="F117" s="94"/>
      <c r="G117" s="94"/>
    </row>
    <row r="118" spans="1:7" x14ac:dyDescent="0.35">
      <c r="A118" s="93"/>
      <c r="B118" s="85"/>
      <c r="C118" s="83"/>
      <c r="D118" s="94"/>
      <c r="E118" s="94"/>
      <c r="F118" s="94"/>
      <c r="G118" s="94"/>
    </row>
    <row r="119" spans="1:7" x14ac:dyDescent="0.35">
      <c r="A119" s="93"/>
      <c r="B119" s="85"/>
      <c r="C119" s="83"/>
      <c r="D119" s="94"/>
      <c r="E119" s="94"/>
      <c r="F119" s="94"/>
      <c r="G119" s="94"/>
    </row>
    <row r="120" spans="1:7" x14ac:dyDescent="0.35">
      <c r="A120" s="93"/>
      <c r="B120" s="85"/>
      <c r="C120" s="83"/>
      <c r="D120" s="94"/>
      <c r="E120" s="94"/>
      <c r="F120" s="94"/>
      <c r="G120" s="94"/>
    </row>
    <row r="121" spans="1:7" x14ac:dyDescent="0.35">
      <c r="A121" s="93"/>
      <c r="B121" s="85"/>
      <c r="C121" s="83"/>
      <c r="D121" s="94"/>
      <c r="E121" s="94"/>
      <c r="F121" s="94"/>
      <c r="G121" s="94"/>
    </row>
    <row r="122" spans="1:7" x14ac:dyDescent="0.35">
      <c r="A122" s="93"/>
      <c r="B122" s="85"/>
      <c r="C122" s="83"/>
      <c r="D122" s="94"/>
      <c r="E122" s="94"/>
      <c r="F122" s="94"/>
      <c r="G122" s="94"/>
    </row>
    <row r="123" spans="1:7" x14ac:dyDescent="0.35">
      <c r="A123" s="93"/>
      <c r="B123" s="85"/>
      <c r="C123" s="83"/>
      <c r="D123" s="94"/>
      <c r="E123" s="94"/>
      <c r="F123" s="94"/>
      <c r="G123" s="94"/>
    </row>
    <row r="124" spans="1:7" x14ac:dyDescent="0.35">
      <c r="A124" s="93"/>
      <c r="B124" s="85"/>
      <c r="C124" s="83"/>
      <c r="D124" s="94"/>
      <c r="E124" s="94"/>
      <c r="F124" s="94"/>
      <c r="G124" s="94"/>
    </row>
    <row r="125" spans="1:7" x14ac:dyDescent="0.35">
      <c r="A125" s="93"/>
      <c r="B125" s="85"/>
      <c r="C125" s="83"/>
      <c r="D125" s="94"/>
      <c r="E125" s="94"/>
      <c r="F125" s="94"/>
      <c r="G125" s="94"/>
    </row>
    <row r="126" spans="1:7" x14ac:dyDescent="0.35">
      <c r="A126" s="93"/>
      <c r="B126" s="85"/>
      <c r="C126" s="83"/>
      <c r="D126" s="94"/>
      <c r="E126" s="94"/>
      <c r="F126" s="94"/>
      <c r="G126" s="94"/>
    </row>
    <row r="127" spans="1:7" x14ac:dyDescent="0.35">
      <c r="A127" s="93"/>
      <c r="B127" s="85"/>
      <c r="C127" s="83"/>
      <c r="D127" s="94"/>
      <c r="E127" s="94"/>
      <c r="F127" s="94"/>
      <c r="G127" s="94"/>
    </row>
    <row r="128" spans="1:7" x14ac:dyDescent="0.35">
      <c r="A128" s="93"/>
      <c r="B128" s="85"/>
      <c r="C128" s="83"/>
      <c r="D128" s="94"/>
      <c r="E128" s="94"/>
      <c r="F128" s="94"/>
      <c r="G128" s="94"/>
    </row>
    <row r="129" spans="1:7" x14ac:dyDescent="0.35">
      <c r="A129" s="93"/>
      <c r="B129" s="85"/>
      <c r="C129" s="83"/>
      <c r="D129" s="94"/>
      <c r="E129" s="94"/>
      <c r="F129" s="94"/>
      <c r="G129" s="9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43"/>
  <sheetViews>
    <sheetView zoomScale="85" zoomScaleNormal="85" workbookViewId="0">
      <selection activeCell="G29" sqref="G29"/>
    </sheetView>
  </sheetViews>
  <sheetFormatPr defaultColWidth="9.1796875" defaultRowHeight="14" x14ac:dyDescent="0.3"/>
  <cols>
    <col min="1" max="1" width="5.453125" style="1" customWidth="1"/>
    <col min="2" max="2" width="7.7265625" style="1" customWidth="1"/>
    <col min="3" max="3" width="7.81640625" style="1" customWidth="1"/>
    <col min="4" max="4" width="59" style="1" customWidth="1"/>
    <col min="5" max="5" width="16.453125" style="1" customWidth="1"/>
    <col min="6" max="6" width="16.54296875" style="1" customWidth="1"/>
    <col min="7" max="7" width="22.7265625" style="1" customWidth="1"/>
    <col min="8" max="8" width="23" style="1" customWidth="1"/>
    <col min="9" max="16384" width="9.1796875" style="1"/>
  </cols>
  <sheetData>
    <row r="1" spans="1:8" x14ac:dyDescent="0.3">
      <c r="H1" s="69" t="s">
        <v>58</v>
      </c>
    </row>
    <row r="2" spans="1:8" ht="15" customHeight="1" x14ac:dyDescent="0.3"/>
    <row r="3" spans="1:8" ht="18.75" customHeight="1" x14ac:dyDescent="0.35">
      <c r="A3" s="228" t="s">
        <v>59</v>
      </c>
      <c r="B3" s="228"/>
      <c r="C3" s="228"/>
      <c r="D3" s="228"/>
      <c r="E3" s="228"/>
      <c r="F3" s="228"/>
      <c r="G3" s="228"/>
      <c r="H3" s="228"/>
    </row>
    <row r="4" spans="1:8" ht="16.5" customHeight="1" x14ac:dyDescent="0.3"/>
    <row r="5" spans="1:8" x14ac:dyDescent="0.3">
      <c r="C5" s="4" t="s">
        <v>1</v>
      </c>
      <c r="D5" s="5" t="s">
        <v>60</v>
      </c>
    </row>
    <row r="6" spans="1:8" x14ac:dyDescent="0.3">
      <c r="C6" s="4" t="s">
        <v>2</v>
      </c>
      <c r="D6" s="5" t="s">
        <v>61</v>
      </c>
    </row>
    <row r="8" spans="1:8" ht="14.25" customHeight="1" x14ac:dyDescent="0.3">
      <c r="D8" s="6" t="s">
        <v>62</v>
      </c>
      <c r="E8" s="7">
        <v>100</v>
      </c>
      <c r="F8" s="8" t="s">
        <v>5</v>
      </c>
      <c r="G8" s="9"/>
    </row>
    <row r="9" spans="1:8" ht="14.25" customHeight="1" x14ac:dyDescent="0.3">
      <c r="D9" s="6" t="s">
        <v>7</v>
      </c>
      <c r="E9" s="7">
        <v>1200</v>
      </c>
      <c r="F9" s="8" t="s">
        <v>5</v>
      </c>
      <c r="G9" s="9"/>
    </row>
    <row r="10" spans="1:8" ht="14.5" thickBot="1" x14ac:dyDescent="0.35">
      <c r="D10" s="9"/>
    </row>
    <row r="11" spans="1:8" ht="16.5" x14ac:dyDescent="0.3">
      <c r="B11" s="10" t="s">
        <v>8</v>
      </c>
      <c r="C11" s="61"/>
      <c r="D11" s="61"/>
      <c r="E11" s="11" t="s">
        <v>11</v>
      </c>
      <c r="F11" s="56" t="s">
        <v>10</v>
      </c>
      <c r="G11" s="53" t="s">
        <v>12</v>
      </c>
      <c r="H11" s="12" t="s">
        <v>13</v>
      </c>
    </row>
    <row r="12" spans="1:8" ht="15" customHeight="1" x14ac:dyDescent="0.3">
      <c r="B12" s="60"/>
      <c r="C12" s="52" t="s">
        <v>63</v>
      </c>
      <c r="D12" s="64"/>
      <c r="E12" s="16"/>
      <c r="F12" s="57">
        <f>ROUND(E12*$E$8,2)</f>
        <v>0</v>
      </c>
      <c r="G12" s="230" t="s">
        <v>64</v>
      </c>
      <c r="H12" s="14"/>
    </row>
    <row r="13" spans="1:8" ht="15" customHeight="1" x14ac:dyDescent="0.3">
      <c r="B13" s="15">
        <v>100</v>
      </c>
      <c r="C13" s="62" t="s">
        <v>17</v>
      </c>
      <c r="D13" s="63"/>
      <c r="E13" s="16"/>
      <c r="F13" s="57">
        <f t="shared" ref="F13:F18" si="0">ROUND(E13*$E$8,2)</f>
        <v>0</v>
      </c>
      <c r="G13" s="231"/>
      <c r="H13" s="14"/>
    </row>
    <row r="14" spans="1:8" ht="15" customHeight="1" x14ac:dyDescent="0.3">
      <c r="B14" s="15">
        <v>200</v>
      </c>
      <c r="C14" s="13" t="s">
        <v>18</v>
      </c>
      <c r="D14" s="52"/>
      <c r="E14" s="16"/>
      <c r="F14" s="57">
        <f t="shared" si="0"/>
        <v>0</v>
      </c>
      <c r="G14" s="231"/>
      <c r="H14" s="14"/>
    </row>
    <row r="15" spans="1:8" ht="15" customHeight="1" x14ac:dyDescent="0.3">
      <c r="B15" s="15">
        <v>300</v>
      </c>
      <c r="C15" s="208" t="s">
        <v>65</v>
      </c>
      <c r="D15" s="209"/>
      <c r="E15" s="16"/>
      <c r="F15" s="57">
        <f t="shared" si="0"/>
        <v>0</v>
      </c>
      <c r="G15" s="231"/>
      <c r="H15" s="14"/>
    </row>
    <row r="16" spans="1:8" ht="15" customHeight="1" x14ac:dyDescent="0.3">
      <c r="B16" s="15">
        <v>400</v>
      </c>
      <c r="C16" s="208" t="s">
        <v>16</v>
      </c>
      <c r="D16" s="209"/>
      <c r="E16" s="16"/>
      <c r="F16" s="57">
        <f t="shared" si="0"/>
        <v>0</v>
      </c>
      <c r="G16" s="231"/>
      <c r="H16" s="14"/>
    </row>
    <row r="17" spans="2:8" ht="15" customHeight="1" x14ac:dyDescent="0.3">
      <c r="B17" s="15">
        <v>500</v>
      </c>
      <c r="C17" s="13" t="s">
        <v>19</v>
      </c>
      <c r="D17" s="52"/>
      <c r="E17" s="16"/>
      <c r="F17" s="57">
        <f t="shared" si="0"/>
        <v>0</v>
      </c>
      <c r="G17" s="231"/>
      <c r="H17" s="14"/>
    </row>
    <row r="18" spans="2:8" ht="15" customHeight="1" x14ac:dyDescent="0.3">
      <c r="B18" s="15">
        <v>700</v>
      </c>
      <c r="C18" s="208" t="s">
        <v>66</v>
      </c>
      <c r="D18" s="209"/>
      <c r="E18" s="16"/>
      <c r="F18" s="57">
        <f t="shared" si="0"/>
        <v>0</v>
      </c>
      <c r="G18" s="232"/>
      <c r="H18" s="14"/>
    </row>
    <row r="19" spans="2:8" x14ac:dyDescent="0.3">
      <c r="B19" s="17"/>
      <c r="C19" s="18" t="s">
        <v>20</v>
      </c>
      <c r="D19" s="18"/>
      <c r="E19" s="19">
        <f>SUM(E12:E18)</f>
        <v>0</v>
      </c>
      <c r="F19" s="58">
        <f>SUM(F12:F18)</f>
        <v>0</v>
      </c>
      <c r="G19" s="54"/>
      <c r="H19" s="20"/>
    </row>
    <row r="20" spans="2:8" x14ac:dyDescent="0.3">
      <c r="B20" s="21"/>
      <c r="C20" s="22"/>
      <c r="D20" s="22"/>
      <c r="E20" s="23"/>
      <c r="F20" s="66"/>
      <c r="G20" s="68"/>
      <c r="H20" s="24"/>
    </row>
    <row r="21" spans="2:8" ht="16.5" x14ac:dyDescent="0.3">
      <c r="B21" s="25" t="s">
        <v>21</v>
      </c>
      <c r="C21" s="18"/>
      <c r="D21" s="18"/>
      <c r="E21" s="26" t="s">
        <v>11</v>
      </c>
      <c r="F21" s="65" t="s">
        <v>10</v>
      </c>
      <c r="G21" s="67" t="s">
        <v>12</v>
      </c>
      <c r="H21" s="27" t="s">
        <v>13</v>
      </c>
    </row>
    <row r="22" spans="2:8" ht="18.75" customHeight="1" x14ac:dyDescent="0.3">
      <c r="B22" s="15">
        <v>300</v>
      </c>
      <c r="C22" s="209" t="s">
        <v>67</v>
      </c>
      <c r="D22" s="213"/>
      <c r="E22" s="28"/>
      <c r="F22" s="57">
        <f t="shared" ref="F22:F27" si="1">ROUND(E22*$E$8,2)</f>
        <v>0</v>
      </c>
      <c r="G22" s="216" t="s">
        <v>68</v>
      </c>
      <c r="H22" s="29"/>
    </row>
    <row r="23" spans="2:8" x14ac:dyDescent="0.3">
      <c r="B23" s="15">
        <v>600</v>
      </c>
      <c r="C23" s="13" t="s">
        <v>24</v>
      </c>
      <c r="D23" s="52"/>
      <c r="E23" s="30"/>
      <c r="F23" s="57"/>
      <c r="G23" s="217"/>
      <c r="H23" s="31"/>
    </row>
    <row r="24" spans="2:8" ht="15" customHeight="1" x14ac:dyDescent="0.3">
      <c r="B24" s="15"/>
      <c r="C24" s="13">
        <v>610</v>
      </c>
      <c r="D24" s="52" t="s">
        <v>25</v>
      </c>
      <c r="E24" s="16"/>
      <c r="F24" s="57">
        <f t="shared" si="1"/>
        <v>0</v>
      </c>
      <c r="G24" s="217"/>
      <c r="H24" s="32"/>
    </row>
    <row r="25" spans="2:8" x14ac:dyDescent="0.3">
      <c r="B25" s="15"/>
      <c r="C25" s="13">
        <v>620</v>
      </c>
      <c r="D25" s="52" t="s">
        <v>27</v>
      </c>
      <c r="E25" s="16"/>
      <c r="F25" s="57">
        <f t="shared" si="1"/>
        <v>0</v>
      </c>
      <c r="G25" s="217"/>
      <c r="H25" s="32"/>
    </row>
    <row r="26" spans="2:8" x14ac:dyDescent="0.3">
      <c r="B26" s="15"/>
      <c r="C26" s="13">
        <v>630</v>
      </c>
      <c r="D26" s="52" t="s">
        <v>28</v>
      </c>
      <c r="E26" s="16"/>
      <c r="F26" s="57">
        <f t="shared" si="1"/>
        <v>0</v>
      </c>
      <c r="G26" s="217"/>
      <c r="H26" s="32"/>
    </row>
    <row r="27" spans="2:8" ht="16.5" customHeight="1" x14ac:dyDescent="0.3">
      <c r="B27" s="15">
        <v>700</v>
      </c>
      <c r="C27" s="209" t="s">
        <v>69</v>
      </c>
      <c r="D27" s="213"/>
      <c r="E27" s="30"/>
      <c r="F27" s="57">
        <f t="shared" si="1"/>
        <v>0</v>
      </c>
      <c r="G27" s="218"/>
      <c r="H27" s="33"/>
    </row>
    <row r="28" spans="2:8" ht="16.5" customHeight="1" x14ac:dyDescent="0.3">
      <c r="B28" s="15"/>
      <c r="C28" s="74" t="s">
        <v>70</v>
      </c>
      <c r="D28" s="74"/>
      <c r="E28" s="30"/>
      <c r="F28" s="76"/>
      <c r="G28" s="75"/>
      <c r="H28" s="108"/>
    </row>
    <row r="29" spans="2:8" ht="15" customHeight="1" thickBot="1" x14ac:dyDescent="0.35">
      <c r="B29" s="34"/>
      <c r="C29" s="35" t="s">
        <v>30</v>
      </c>
      <c r="D29" s="35"/>
      <c r="E29" s="36">
        <f>SUM(E22:E28)</f>
        <v>0</v>
      </c>
      <c r="F29" s="59">
        <f>SUM(F22:F28)</f>
        <v>0</v>
      </c>
      <c r="G29" s="55"/>
      <c r="H29" s="37"/>
    </row>
    <row r="30" spans="2:8" ht="17.25" customHeight="1" x14ac:dyDescent="0.3">
      <c r="B30" s="38"/>
      <c r="C30" s="9"/>
      <c r="D30" s="9"/>
      <c r="E30" s="39"/>
      <c r="F30" s="40"/>
      <c r="G30" s="41"/>
    </row>
    <row r="31" spans="2:8" ht="15" customHeight="1" x14ac:dyDescent="0.3">
      <c r="B31" s="202" t="s">
        <v>31</v>
      </c>
      <c r="C31" s="202"/>
      <c r="D31" s="202"/>
      <c r="E31" s="39">
        <f>E29+E19</f>
        <v>0</v>
      </c>
      <c r="F31" s="40">
        <f>ROUND(F29+F19,2)</f>
        <v>0</v>
      </c>
      <c r="G31" s="41"/>
    </row>
    <row r="32" spans="2:8" x14ac:dyDescent="0.3">
      <c r="B32" s="38" t="s">
        <v>32</v>
      </c>
      <c r="C32" s="42"/>
      <c r="D32" s="44">
        <v>0.2</v>
      </c>
      <c r="E32" s="43">
        <f>E31*D32</f>
        <v>0</v>
      </c>
      <c r="F32" s="40">
        <f>ROUND(F31*D32,2)</f>
        <v>0</v>
      </c>
    </row>
    <row r="33" spans="2:8" x14ac:dyDescent="0.3">
      <c r="B33" s="9" t="s">
        <v>33</v>
      </c>
      <c r="C33" s="9"/>
      <c r="D33" s="9"/>
      <c r="E33" s="45">
        <f>E32+E31</f>
        <v>0</v>
      </c>
      <c r="F33" s="40">
        <f>F32+F31</f>
        <v>0</v>
      </c>
      <c r="G33" s="41"/>
    </row>
    <row r="34" spans="2:8" x14ac:dyDescent="0.3">
      <c r="B34" s="9" t="s">
        <v>34</v>
      </c>
      <c r="C34" s="9"/>
      <c r="D34" s="9"/>
      <c r="E34" s="45"/>
      <c r="F34" s="40">
        <f>F31*G34</f>
        <v>0</v>
      </c>
      <c r="G34" s="46">
        <v>12</v>
      </c>
      <c r="H34" s="47" t="s">
        <v>44</v>
      </c>
    </row>
    <row r="35" spans="2:8" ht="14.5" thickBot="1" x14ac:dyDescent="0.35">
      <c r="B35" s="9" t="s">
        <v>35</v>
      </c>
      <c r="C35" s="9"/>
      <c r="D35" s="9"/>
      <c r="E35" s="48"/>
      <c r="F35" s="49">
        <f>F33*G35</f>
        <v>0</v>
      </c>
      <c r="G35" s="50">
        <v>12</v>
      </c>
      <c r="H35" s="51" t="s">
        <v>44</v>
      </c>
    </row>
    <row r="36" spans="2:8" ht="15.5" x14ac:dyDescent="0.35">
      <c r="B36" s="229"/>
      <c r="C36" s="229"/>
      <c r="D36" s="229"/>
      <c r="E36" s="229"/>
      <c r="F36" s="229"/>
      <c r="G36" s="3"/>
      <c r="H36" s="2"/>
    </row>
    <row r="37" spans="2:8" ht="15.5" x14ac:dyDescent="0.35">
      <c r="B37" s="2"/>
      <c r="C37" s="2"/>
      <c r="D37" s="2"/>
      <c r="E37" s="2"/>
      <c r="F37" s="2"/>
      <c r="G37" s="2"/>
      <c r="H37" s="2"/>
    </row>
    <row r="38" spans="2:8" ht="15.5" x14ac:dyDescent="0.35">
      <c r="B38" s="2"/>
      <c r="C38" s="2"/>
      <c r="D38" s="2"/>
      <c r="E38" s="2"/>
      <c r="F38" s="2"/>
      <c r="G38" s="2"/>
      <c r="H38" s="2"/>
    </row>
    <row r="39" spans="2:8" ht="15.5" x14ac:dyDescent="0.35">
      <c r="B39" s="2"/>
      <c r="C39" s="2"/>
      <c r="D39" s="2"/>
      <c r="E39" s="2"/>
      <c r="F39" s="2"/>
      <c r="G39" s="2"/>
      <c r="H39" s="2"/>
    </row>
    <row r="40" spans="2:8" x14ac:dyDescent="0.3">
      <c r="B40" s="9" t="s">
        <v>36</v>
      </c>
      <c r="C40" s="9"/>
      <c r="D40" s="9"/>
      <c r="E40" s="9" t="s">
        <v>37</v>
      </c>
    </row>
    <row r="42" spans="2:8" x14ac:dyDescent="0.3">
      <c r="B42" s="70" t="s">
        <v>38</v>
      </c>
      <c r="C42" s="70"/>
      <c r="D42" s="70"/>
      <c r="E42" s="70" t="s">
        <v>38</v>
      </c>
      <c r="F42" s="70"/>
      <c r="G42" s="70"/>
    </row>
    <row r="43" spans="2:8" ht="15.5" x14ac:dyDescent="0.35">
      <c r="B43" s="2"/>
      <c r="C43" s="2"/>
      <c r="D43" s="2"/>
      <c r="E43" s="2"/>
      <c r="F43" s="2"/>
      <c r="G43" s="2"/>
      <c r="H43" s="2"/>
    </row>
  </sheetData>
  <mergeCells count="10">
    <mergeCell ref="A3:H3"/>
    <mergeCell ref="C22:D22"/>
    <mergeCell ref="C27:D27"/>
    <mergeCell ref="B31:D31"/>
    <mergeCell ref="B36:F36"/>
    <mergeCell ref="G12:G18"/>
    <mergeCell ref="C15:D15"/>
    <mergeCell ref="C16:D16"/>
    <mergeCell ref="C18:D18"/>
    <mergeCell ref="G22:G2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6" ma:contentTypeDescription="Create a new document." ma:contentTypeScope="" ma:versionID="efcef6f8485b4785fb830dd5888b8fa2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a961b49b7300377d410957567efa52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7BBBE8-991F-4796-8EA3-4E71C5BDAF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C80711B-7CBA-4886-8CDC-7776B8D4D02C}">
  <ds:schemaRefs>
    <ds:schemaRef ds:uri="http://purl.org/dc/terms/"/>
    <ds:schemaRef ds:uri="a4634551-c501-4e5e-ac96-dde1e0c9b252"/>
    <ds:schemaRef ds:uri="4295b89e-2911-42f0-a767-8ca596d6842f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d65e48b5-f38d-431e-9b4f-47403bf4583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Lisa 3</vt:lpstr>
      <vt:lpstr>Abitabel</vt:lpstr>
      <vt:lpstr>Annuiteetgraafik BIL</vt:lpstr>
      <vt:lpstr>Annuiteetgraafik BIL_lisanduv</vt:lpstr>
      <vt:lpstr>Annuiteetgraafik BIL_lianduv2</vt:lpstr>
      <vt:lpstr>turupõhine (erasektor)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Kerli Kikojan</cp:lastModifiedBy>
  <cp:revision/>
  <dcterms:created xsi:type="dcterms:W3CDTF">2009-11-20T06:24:07Z</dcterms:created>
  <dcterms:modified xsi:type="dcterms:W3CDTF">2023-09-21T12:09:57Z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0x01010040C1E66C1C12A5448E2DE15E59C4812C</vt:lpwstr>
  </property>
  <property fmtid="{D5CDD505-2E9C-101B-9397-08002B2CF9AE}" pid="7" name="MediaServiceImageTags">
    <vt:lpwstr/>
  </property>
</Properties>
</file>